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199" documentId="8_{B4B02A62-CCD2-4009-9DA3-CFDC5647B7CE}" xr6:coauthVersionLast="47" xr6:coauthVersionMax="47" xr10:uidLastSave="{8F425EA1-0778-46E5-95A1-08BD384882C1}"/>
  <bookViews>
    <workbookView xWindow="-110" yWindow="-110" windowWidth="19420" windowHeight="10420" xr2:uid="{713F41FB-D7B0-4304-86CA-E32D7D19D30C}"/>
  </bookViews>
  <sheets>
    <sheet name="Areas (m²) a serem limpas" sheetId="3" r:id="rId1"/>
    <sheet name="Planilha1" sheetId="5" r:id="rId2"/>
    <sheet name="Parâmetros" sheetId="4" state="hidden" r:id="rId3"/>
  </sheets>
  <definedNames>
    <definedName name="_xlnm.Print_Titles" localSheetId="0">'Areas (m²) a serem limpas'!$1:$1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5" i="3" l="1"/>
  <c r="E184" i="3" s="1"/>
  <c r="I114" i="3"/>
  <c r="B195" i="3"/>
  <c r="K109" i="3"/>
  <c r="J91" i="3" l="1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54" i="3"/>
  <c r="J41" i="3"/>
  <c r="K41" i="3"/>
  <c r="J42" i="3"/>
  <c r="K42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42" i="3"/>
  <c r="D41" i="3"/>
  <c r="I110" i="3"/>
  <c r="D110" i="3"/>
  <c r="J110" i="3" l="1"/>
  <c r="K110" i="3" s="1"/>
  <c r="D163" i="3"/>
  <c r="A165" i="3"/>
  <c r="A164" i="3"/>
  <c r="A162" i="3"/>
  <c r="B192" i="3"/>
  <c r="D54" i="3" l="1"/>
  <c r="D40" i="3" l="1"/>
  <c r="J40" i="3" s="1"/>
  <c r="D111" i="3" l="1"/>
  <c r="I109" i="3"/>
  <c r="D109" i="3"/>
  <c r="J109" i="3" l="1"/>
  <c r="D162" i="3" s="1"/>
  <c r="J111" i="3"/>
  <c r="K111" i="3" s="1"/>
  <c r="D164" i="3" s="1"/>
  <c r="E195" i="3" l="1"/>
  <c r="E192" i="3"/>
  <c r="D87" i="3"/>
  <c r="J87" i="3" s="1"/>
  <c r="K87" i="3" s="1"/>
  <c r="D90" i="3"/>
  <c r="J90" i="3" s="1"/>
  <c r="K90" i="3" s="1"/>
  <c r="D89" i="3"/>
  <c r="J89" i="3" s="1"/>
  <c r="K89" i="3" s="1"/>
  <c r="D88" i="3"/>
  <c r="J88" i="3" s="1"/>
  <c r="K88" i="3" s="1"/>
  <c r="D84" i="3"/>
  <c r="J84" i="3" s="1"/>
  <c r="K84" i="3" s="1"/>
  <c r="D83" i="3"/>
  <c r="J83" i="3" s="1"/>
  <c r="K83" i="3" s="1"/>
  <c r="D82" i="3"/>
  <c r="J82" i="3" s="1"/>
  <c r="K82" i="3" s="1"/>
  <c r="D52" i="3"/>
  <c r="D53" i="3"/>
  <c r="D55" i="3"/>
  <c r="D56" i="3"/>
  <c r="D80" i="3"/>
  <c r="J80" i="3" s="1"/>
  <c r="D81" i="3"/>
  <c r="J81" i="3" s="1"/>
  <c r="K81" i="3" s="1"/>
  <c r="D86" i="3" l="1"/>
  <c r="J86" i="3" s="1"/>
  <c r="K86" i="3" s="1"/>
  <c r="D85" i="3"/>
  <c r="J85" i="3" s="1"/>
  <c r="K85" i="3" s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J23" i="3" s="1"/>
  <c r="D24" i="3"/>
  <c r="J24" i="3" s="1"/>
  <c r="D25" i="3"/>
  <c r="J25" i="3" s="1"/>
  <c r="D27" i="3"/>
  <c r="D28" i="3"/>
  <c r="D31" i="3"/>
  <c r="D32" i="3"/>
  <c r="D33" i="3"/>
  <c r="D34" i="3"/>
  <c r="J34" i="3" s="1"/>
  <c r="K34" i="3" s="1"/>
  <c r="D35" i="3"/>
  <c r="D37" i="3"/>
  <c r="D38" i="3"/>
  <c r="D39" i="3"/>
  <c r="D44" i="3"/>
  <c r="D45" i="3"/>
  <c r="D46" i="3"/>
  <c r="D47" i="3"/>
  <c r="D48" i="3"/>
  <c r="D49" i="3"/>
  <c r="D50" i="3"/>
  <c r="D51" i="3"/>
  <c r="D106" i="3"/>
  <c r="D107" i="3"/>
  <c r="D108" i="3"/>
  <c r="D3" i="3"/>
  <c r="D5" i="3"/>
  <c r="D6" i="3"/>
  <c r="D7" i="3"/>
  <c r="D10" i="3"/>
  <c r="D36" i="3"/>
  <c r="D9" i="3"/>
  <c r="D8" i="3" l="1"/>
  <c r="D30" i="3"/>
  <c r="D29" i="3"/>
  <c r="D4" i="3"/>
  <c r="D26" i="3"/>
  <c r="J106" i="3" l="1"/>
  <c r="K106" i="3" s="1"/>
  <c r="J54" i="3"/>
  <c r="K54" i="3" s="1"/>
  <c r="J46" i="3"/>
  <c r="K46" i="3" s="1"/>
  <c r="K40" i="3"/>
  <c r="J37" i="3"/>
  <c r="K37" i="3" s="1"/>
  <c r="J26" i="3"/>
  <c r="K26" i="3" s="1"/>
  <c r="J21" i="3"/>
  <c r="K21" i="3" s="1"/>
  <c r="D2" i="3"/>
  <c r="C155" i="3"/>
  <c r="A155" i="3"/>
  <c r="C148" i="3"/>
  <c r="C147" i="3"/>
  <c r="C146" i="3"/>
  <c r="A148" i="3"/>
  <c r="A147" i="3"/>
  <c r="A146" i="3"/>
  <c r="C139" i="3"/>
  <c r="C138" i="3"/>
  <c r="C137" i="3"/>
  <c r="C136" i="3"/>
  <c r="A139" i="3"/>
  <c r="A138" i="3"/>
  <c r="A137" i="3"/>
  <c r="A136" i="3"/>
  <c r="C129" i="3"/>
  <c r="C128" i="3"/>
  <c r="C127" i="3"/>
  <c r="C126" i="3"/>
  <c r="C125" i="3"/>
  <c r="C124" i="3"/>
  <c r="A128" i="3"/>
  <c r="A129" i="3"/>
  <c r="A125" i="3"/>
  <c r="A126" i="3"/>
  <c r="A127" i="3"/>
  <c r="A124" i="3"/>
  <c r="J108" i="3"/>
  <c r="K108" i="3" s="1"/>
  <c r="J107" i="3"/>
  <c r="K107" i="3" s="1"/>
  <c r="K80" i="3"/>
  <c r="J55" i="3"/>
  <c r="K55" i="3" s="1"/>
  <c r="J35" i="3"/>
  <c r="K35" i="3" s="1"/>
  <c r="J53" i="3"/>
  <c r="K53" i="3" s="1"/>
  <c r="J51" i="3"/>
  <c r="K51" i="3" s="1"/>
  <c r="J50" i="3"/>
  <c r="K50" i="3" s="1"/>
  <c r="J49" i="3"/>
  <c r="K49" i="3" s="1"/>
  <c r="J48" i="3"/>
  <c r="K48" i="3" s="1"/>
  <c r="J47" i="3"/>
  <c r="K47" i="3" s="1"/>
  <c r="J45" i="3"/>
  <c r="K45" i="3" s="1"/>
  <c r="J44" i="3"/>
  <c r="K44" i="3" s="1"/>
  <c r="J43" i="3"/>
  <c r="K43" i="3" s="1"/>
  <c r="J39" i="3"/>
  <c r="K39" i="3" s="1"/>
  <c r="J38" i="3"/>
  <c r="K38" i="3" s="1"/>
  <c r="J36" i="3"/>
  <c r="K36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2" i="3"/>
  <c r="K22" i="3" s="1"/>
  <c r="J20" i="3"/>
  <c r="K20" i="3" s="1"/>
  <c r="J19" i="3"/>
  <c r="K19" i="3" s="1"/>
  <c r="J18" i="3"/>
  <c r="K18" i="3" s="1"/>
  <c r="J15" i="3"/>
  <c r="K15" i="3" s="1"/>
  <c r="J14" i="3"/>
  <c r="K14" i="3" s="1"/>
  <c r="J13" i="3"/>
  <c r="K13" i="3" s="1"/>
  <c r="J12" i="3"/>
  <c r="K12" i="3" s="1"/>
  <c r="J11" i="3"/>
  <c r="K11" i="3" s="1"/>
  <c r="B155" i="3" l="1"/>
  <c r="D155" i="3" s="1"/>
  <c r="D157" i="3" s="1"/>
  <c r="B147" i="3"/>
  <c r="D147" i="3" s="1"/>
  <c r="B146" i="3"/>
  <c r="D146" i="3" s="1"/>
  <c r="B148" i="3"/>
  <c r="D148" i="3" s="1"/>
  <c r="B136" i="3"/>
  <c r="D136" i="3" s="1"/>
  <c r="B138" i="3"/>
  <c r="D138" i="3" s="1"/>
  <c r="B139" i="3"/>
  <c r="D139" i="3" s="1"/>
  <c r="B137" i="3"/>
  <c r="D137" i="3" s="1"/>
  <c r="B129" i="3"/>
  <c r="D129" i="3" s="1"/>
  <c r="B125" i="3"/>
  <c r="D125" i="3" s="1"/>
  <c r="B127" i="3"/>
  <c r="D127" i="3" s="1"/>
  <c r="J16" i="3"/>
  <c r="K16" i="3" s="1"/>
  <c r="B190" i="3" l="1"/>
  <c r="B128" i="3"/>
  <c r="D128" i="3" s="1"/>
  <c r="E157" i="3"/>
  <c r="D150" i="3"/>
  <c r="E150" i="3" s="1"/>
  <c r="D141" i="3"/>
  <c r="E141" i="3" s="1"/>
  <c r="B126" i="3"/>
  <c r="D126" i="3" s="1"/>
  <c r="J9" i="3" l="1"/>
  <c r="K9" i="3" s="1"/>
  <c r="J10" i="3"/>
  <c r="K10" i="3" s="1"/>
  <c r="J8" i="3"/>
  <c r="J5" i="3"/>
  <c r="K5" i="3" s="1"/>
  <c r="J6" i="3"/>
  <c r="K6" i="3" s="1"/>
  <c r="J7" i="3"/>
  <c r="K7" i="3" s="1"/>
  <c r="J4" i="3" l="1"/>
  <c r="K8" i="3"/>
  <c r="J2" i="3"/>
  <c r="J3" i="3"/>
  <c r="K3" i="3" s="1"/>
  <c r="K4" i="3" l="1"/>
  <c r="J115" i="3"/>
  <c r="B124" i="3"/>
  <c r="D124" i="3" s="1"/>
  <c r="K2" i="3"/>
  <c r="D131" i="3" l="1"/>
  <c r="E131" i="3" s="1"/>
  <c r="D112" i="3" l="1"/>
  <c r="E190" i="3"/>
  <c r="J112" i="3" l="1"/>
  <c r="D114" i="3"/>
  <c r="K112" i="3" l="1"/>
  <c r="D165" i="3" s="1"/>
  <c r="K116" i="3" l="1"/>
  <c r="E167" i="3"/>
  <c r="E169" i="3" s="1"/>
</calcChain>
</file>

<file path=xl/sharedStrings.xml><?xml version="1.0" encoding="utf-8"?>
<sst xmlns="http://schemas.openxmlformats.org/spreadsheetml/2006/main" count="236" uniqueCount="123">
  <si>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</si>
  <si>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</si>
  <si>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</si>
  <si>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</si>
  <si>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</si>
  <si>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</si>
  <si>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</si>
  <si>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</si>
  <si>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</si>
  <si>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</si>
  <si>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</si>
  <si>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Salas do pavimento térreo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</si>
  <si>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</si>
  <si>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Mensal</t>
  </si>
  <si>
    <t>Salas do pavimento superior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</si>
  <si>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</si>
  <si>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t>Galpão*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</si>
  <si>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</si>
  <si>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</si>
  <si>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</si>
  <si>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Banheiros e copa do pavimento térreo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</si>
  <si>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 - copas - refeitorios</t>
    </r>
  </si>
  <si>
    <t>Diaria</t>
  </si>
  <si>
    <t>Banheiros e copa do pavimento superior</t>
  </si>
  <si>
    <t>Semanal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</si>
  <si>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</si>
  <si>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</si>
  <si>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t>Pátio cimentado do pavimento térreo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</si>
  <si>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</si>
  <si>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t>Área verde do pavimento térreo</t>
  </si>
  <si>
    <t>Área verde do galpão*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</si>
  <si>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</si>
  <si>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</si>
  <si>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Janela tipo JV01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</si>
  <si>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</si>
  <si>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Semestral</t>
  </si>
  <si>
    <t>Janela tipo JV02</t>
  </si>
  <si>
    <t>Janela tipo JV03</t>
  </si>
  <si>
    <t>Janela tipo JV04</t>
  </si>
  <si>
    <t>Janela tipo JV05</t>
  </si>
  <si>
    <t>Janela tipo JV06</t>
  </si>
  <si>
    <t>Janela tipo JV07</t>
  </si>
  <si>
    <t>Janela tipo JV08</t>
  </si>
  <si>
    <t>Janela tipo JV09</t>
  </si>
  <si>
    <t>Janela tipo JV10</t>
  </si>
  <si>
    <t>Janela tipo JV11</t>
  </si>
  <si>
    <t>Janela tipo JV12</t>
  </si>
  <si>
    <t>Janela tipo JV13</t>
  </si>
  <si>
    <t>Janela tipo JV14</t>
  </si>
  <si>
    <t>Janela tipo JV15</t>
  </si>
  <si>
    <t>Janela tipo JV16</t>
  </si>
  <si>
    <t>Janela tipo JV17</t>
  </si>
  <si>
    <t>Janela tipo JV18</t>
  </si>
  <si>
    <t>Janela tipo JV19</t>
  </si>
  <si>
    <t>Janela tipo JV20</t>
  </si>
  <si>
    <t>Janela tipo JV21</t>
  </si>
  <si>
    <t>Janela tipo JV22</t>
  </si>
  <si>
    <t>Janela tipo JV23</t>
  </si>
  <si>
    <t>Janela tipo JV24</t>
  </si>
  <si>
    <t>Janela tipo JV25</t>
  </si>
  <si>
    <t>Janela tipo JV26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</si>
  <si>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</si>
  <si>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</si>
  <si>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limpeza cx d'agua - m³</t>
  </si>
  <si>
    <t>Outros serviços</t>
  </si>
  <si>
    <t>Limpeza cx gordura</t>
  </si>
  <si>
    <t xml:space="preserve">Abastecimento de água nos bebedouros, </t>
  </si>
  <si>
    <t>Trocar lâmpadas/torneiras fornecidas pela administração. Pequenas manutenções</t>
  </si>
  <si>
    <t>Área Física existente (m²) -----&gt;&gt;&gt;</t>
  </si>
  <si>
    <t>Área útil existente (m²) -----&gt;&gt;&gt;</t>
  </si>
  <si>
    <t>=</t>
  </si>
  <si>
    <t>Área Física a ser limpa/mês (m²) -----&gt;&gt;&gt;</t>
  </si>
  <si>
    <t>Mão de obra necessária (nº serventes/mês) -----&gt;&gt;&gt;</t>
  </si>
  <si>
    <t>*</t>
  </si>
  <si>
    <t>Áreas identificadas com a seguinte coloração são referente ao outro terreno/galpão pertencentes ao contrato - Processo 48051.006872/2025-79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</si>
  <si>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</si>
  <si>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</si>
  <si>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</si>
  <si>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</si>
  <si>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</si>
  <si>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</si>
  <si>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</si>
  <si>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</si>
  <si>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</si>
  <si>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</si>
  <si>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</si>
  <si>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</si>
  <si>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</si>
  <si>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</si>
  <si>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</si>
  <si>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</si>
  <si>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</si>
  <si>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</si>
  <si>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</si>
  <si>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</si>
  <si>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Descrição dos serviços</t>
  </si>
  <si>
    <t>Mão de obra necessária para a realização dos outro serviços</t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</si>
  <si>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</si>
  <si>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</si>
  <si>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</si>
  <si>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</si>
  <si>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</si>
  <si>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</si>
  <si>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</si>
  <si>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</si>
  <si>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</si>
  <si>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</si>
  <si>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</si>
  <si>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</si>
  <si>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Controle de pragas ( Desinsetização / Desratização / Dedetização)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</si>
  <si>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</si>
  <si>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</si>
  <si>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</si>
  <si>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</si>
  <si>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r>
      <t xml:space="preserve">Prestação de serviço de Jardineiro e/ou Podador  de arvores </t>
    </r>
    <r>
      <rPr>
        <sz val="10"/>
        <color rgb="FFFF0000"/>
        <rFont val="Arial"/>
        <family val="2"/>
      </rPr>
      <t>(sob  demanda)</t>
    </r>
  </si>
  <si>
    <t>Previsão : 1 Jardineiro  ou podador de arvore para cada 800m² de área verde; por mês</t>
  </si>
  <si>
    <t>Quinzenal</t>
  </si>
  <si>
    <t>Bimestral</t>
  </si>
  <si>
    <t>Trimestral</t>
  </si>
  <si>
    <t>Quadrimestral</t>
  </si>
  <si>
    <t>Anual</t>
  </si>
  <si>
    <t>Frequencia</t>
  </si>
  <si>
    <t>Previsão : controles de pragas em periodocidade trimestral (4 por 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</si>
</sst>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_-* #,##0.0000_-;\-* #,##0.0000_-;_-* &quot;-&quot;??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7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11" borderId="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43" fontId="2" fillId="5" borderId="5" xfId="0" applyNumberFormat="1" applyFont="1" applyFill="1" applyBorder="1" applyAlignment="1">
      <alignment horizontal="center" vertical="center"/>
    </xf>
    <xf numFmtId="43" fontId="0" fillId="8" borderId="45" xfId="1" applyFont="1" applyFill="1" applyBorder="1"/>
    <xf numFmtId="0" fontId="0" fillId="8" borderId="47" xfId="0" applyFill="1" applyBorder="1" applyAlignment="1">
      <alignment horizontal="center" vertical="center"/>
    </xf>
    <xf numFmtId="1" fontId="0" fillId="8" borderId="47" xfId="0" applyNumberFormat="1" applyFill="1" applyBorder="1" applyAlignment="1">
      <alignment horizontal="center" vertical="center"/>
    </xf>
    <xf numFmtId="0" fontId="0" fillId="8" borderId="45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43" fontId="0" fillId="16" borderId="1" xfId="1" applyFont="1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43" fontId="0" fillId="16" borderId="10" xfId="0" applyNumberFormat="1" applyFill="1" applyBorder="1" applyAlignment="1">
      <alignment horizontal="center" vertical="center"/>
    </xf>
    <xf numFmtId="43" fontId="0" fillId="16" borderId="1" xfId="1" applyFont="1" applyFill="1" applyBorder="1"/>
    <xf numFmtId="0" fontId="0" fillId="17" borderId="1" xfId="0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/>
    </xf>
    <xf numFmtId="43" fontId="0" fillId="16" borderId="1" xfId="0" applyNumberForma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 wrapText="1"/>
    </xf>
    <xf numFmtId="43" fontId="0" fillId="15" borderId="27" xfId="1" applyFont="1" applyFill="1" applyBorder="1" applyAlignment="1">
      <alignment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0" fontId="0" fillId="16" borderId="29" xfId="0" applyFill="1" applyBorder="1" applyAlignment="1">
      <alignment horizontal="center" vertical="center" wrapText="1"/>
    </xf>
    <xf numFmtId="43" fontId="0" fillId="16" borderId="30" xfId="0" applyNumberFormat="1" applyFill="1" applyBorder="1" applyAlignment="1">
      <alignment horizontal="center" vertical="center"/>
    </xf>
    <xf numFmtId="0" fontId="0" fillId="17" borderId="29" xfId="0" applyFill="1" applyBorder="1" applyAlignment="1">
      <alignment horizontal="center" vertical="center" wrapText="1"/>
    </xf>
    <xf numFmtId="43" fontId="0" fillId="17" borderId="30" xfId="0" applyNumberFormat="1" applyFill="1" applyBorder="1" applyAlignment="1">
      <alignment horizontal="center" vertical="center" wrapText="1"/>
    </xf>
    <xf numFmtId="0" fontId="0" fillId="16" borderId="29" xfId="0" applyFill="1" applyBorder="1"/>
    <xf numFmtId="1" fontId="0" fillId="16" borderId="1" xfId="0" applyNumberFormat="1" applyFill="1" applyBorder="1" applyAlignment="1">
      <alignment horizontal="center" vertical="center"/>
    </xf>
    <xf numFmtId="166" fontId="0" fillId="16" borderId="8" xfId="0" applyNumberFormat="1" applyFill="1" applyBorder="1" applyAlignment="1">
      <alignment horizontal="center"/>
    </xf>
    <xf numFmtId="165" fontId="0" fillId="16" borderId="43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left" vertical="center" wrapText="1"/>
    </xf>
    <xf numFmtId="0" fontId="0" fillId="16" borderId="23" xfId="0" applyFill="1" applyBorder="1" applyAlignment="1">
      <alignment wrapText="1"/>
    </xf>
    <xf numFmtId="43" fontId="0" fillId="16" borderId="24" xfId="1" applyFont="1" applyFill="1" applyBorder="1"/>
    <xf numFmtId="0" fontId="0" fillId="16" borderId="24" xfId="0" applyFill="1" applyBorder="1" applyAlignment="1">
      <alignment horizontal="center" vertical="center"/>
    </xf>
    <xf numFmtId="1" fontId="0" fillId="16" borderId="24" xfId="0" applyNumberFormat="1" applyFill="1" applyBorder="1" applyAlignment="1">
      <alignment horizontal="center" vertical="center"/>
    </xf>
    <xf numFmtId="0" fontId="0" fillId="16" borderId="39" xfId="0" applyFill="1" applyBorder="1" applyAlignment="1">
      <alignment horizontal="center"/>
    </xf>
    <xf numFmtId="43" fontId="0" fillId="16" borderId="34" xfId="0" applyNumberFormat="1" applyFill="1" applyBorder="1" applyAlignment="1">
      <alignment horizontal="center" vertical="center"/>
    </xf>
    <xf numFmtId="165" fontId="0" fillId="16" borderId="44" xfId="0" applyNumberFormat="1" applyFill="1" applyBorder="1" applyAlignment="1">
      <alignment horizontal="center" vertical="center"/>
    </xf>
    <xf numFmtId="43" fontId="0" fillId="2" borderId="49" xfId="1" applyFont="1" applyFill="1" applyBorder="1"/>
    <xf numFmtId="0" fontId="0" fillId="16" borderId="32" xfId="0" applyFill="1" applyBorder="1"/>
    <xf numFmtId="43" fontId="0" fillId="16" borderId="14" xfId="1" applyFont="1" applyFill="1" applyBorder="1"/>
    <xf numFmtId="0" fontId="0" fillId="16" borderId="14" xfId="0" applyFill="1" applyBorder="1" applyAlignment="1">
      <alignment horizontal="center" vertical="center"/>
    </xf>
    <xf numFmtId="1" fontId="0" fillId="16" borderId="14" xfId="0" applyNumberFormat="1" applyFill="1" applyBorder="1" applyAlignment="1">
      <alignment horizontal="center" vertical="center"/>
    </xf>
    <xf numFmtId="166" fontId="0" fillId="16" borderId="15" xfId="0" applyNumberFormat="1" applyFill="1" applyBorder="1" applyAlignment="1">
      <alignment horizontal="center"/>
    </xf>
    <xf numFmtId="43" fontId="0" fillId="16" borderId="16" xfId="0" applyNumberFormat="1" applyFill="1" applyBorder="1" applyAlignment="1">
      <alignment horizontal="center" vertical="center"/>
    </xf>
    <xf numFmtId="165" fontId="0" fillId="16" borderId="31" xfId="0" applyNumberFormat="1" applyFill="1" applyBorder="1" applyAlignment="1">
      <alignment horizontal="center" vertical="center"/>
    </xf>
    <xf numFmtId="0" fontId="0" fillId="10" borderId="57" xfId="0" applyFill="1" applyBorder="1" applyAlignment="1">
      <alignment horizontal="left" vertical="center" wrapText="1"/>
    </xf>
    <xf numFmtId="43" fontId="0" fillId="10" borderId="47" xfId="1" applyFont="1" applyFill="1" applyBorder="1"/>
    <xf numFmtId="43" fontId="0" fillId="10" borderId="45" xfId="1" applyFont="1" applyFill="1" applyBorder="1"/>
    <xf numFmtId="0" fontId="0" fillId="10" borderId="47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/>
    </xf>
    <xf numFmtId="43" fontId="0" fillId="2" borderId="1" xfId="1" applyFont="1" applyFill="1" applyBorder="1"/>
    <xf numFmtId="43" fontId="0" fillId="2" borderId="27" xfId="1" applyFont="1" applyFill="1" applyBorder="1"/>
    <xf numFmtId="43" fontId="0" fillId="2" borderId="24" xfId="1" applyFont="1" applyFill="1" applyBorder="1"/>
    <xf numFmtId="43" fontId="0" fillId="4" borderId="14" xfId="1" applyFont="1" applyFill="1" applyBorder="1"/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65" fontId="0" fillId="10" borderId="21" xfId="0" applyNumberFormat="1" applyFill="1" applyBorder="1" applyAlignment="1">
      <alignment horizontal="center" vertical="center"/>
    </xf>
    <xf numFmtId="0" fontId="0" fillId="11" borderId="32" xfId="0" applyFill="1" applyBorder="1" applyAlignment="1">
      <alignment horizontal="left" vertical="center" wrapText="1"/>
    </xf>
    <xf numFmtId="43" fontId="0" fillId="11" borderId="14" xfId="1" applyFont="1" applyFill="1" applyBorder="1"/>
    <xf numFmtId="43" fontId="0" fillId="11" borderId="15" xfId="1" applyFont="1" applyFill="1" applyBorder="1"/>
    <xf numFmtId="43" fontId="0" fillId="2" borderId="16" xfId="1" applyFont="1" applyFill="1" applyBorder="1"/>
    <xf numFmtId="0" fontId="0" fillId="11" borderId="14" xfId="0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0" fontId="0" fillId="11" borderId="15" xfId="0" applyFill="1" applyBorder="1" applyAlignment="1">
      <alignment horizontal="center"/>
    </xf>
    <xf numFmtId="165" fontId="0" fillId="11" borderId="3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43" fontId="2" fillId="13" borderId="15" xfId="0" applyNumberFormat="1" applyFont="1" applyFill="1" applyBorder="1" applyAlignment="1">
      <alignment horizontal="center" vertical="center"/>
    </xf>
    <xf numFmtId="43" fontId="0" fillId="10" borderId="43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8" borderId="57" xfId="0" applyFill="1" applyBorder="1" applyAlignment="1">
      <alignment horizontal="left" vertical="center" wrapText="1"/>
    </xf>
    <xf numFmtId="43" fontId="0" fillId="8" borderId="47" xfId="1" applyFont="1" applyFill="1" applyBorder="1"/>
    <xf numFmtId="0" fontId="0" fillId="10" borderId="32" xfId="0" applyFill="1" applyBorder="1" applyAlignment="1">
      <alignment horizontal="left" vertical="center" wrapText="1"/>
    </xf>
    <xf numFmtId="43" fontId="0" fillId="10" borderId="14" xfId="1" applyFont="1" applyFill="1" applyBorder="1"/>
    <xf numFmtId="43" fontId="0" fillId="2" borderId="1" xfId="0" applyNumberFormat="1" applyFill="1" applyBorder="1" applyAlignment="1">
      <alignment horizontal="center" vertical="center"/>
    </xf>
    <xf numFmtId="43" fontId="0" fillId="2" borderId="27" xfId="0" applyNumberFormat="1" applyFill="1" applyBorder="1" applyAlignment="1">
      <alignment horizontal="center" vertical="center"/>
    </xf>
    <xf numFmtId="43" fontId="0" fillId="2" borderId="24" xfId="0" applyNumberFormat="1" applyFill="1" applyBorder="1" applyAlignment="1">
      <alignment horizontal="center" vertical="center"/>
    </xf>
    <xf numFmtId="0" fontId="0" fillId="11" borderId="57" xfId="0" applyFill="1" applyBorder="1" applyAlignment="1">
      <alignment horizontal="left" vertical="center" wrapText="1"/>
    </xf>
    <xf numFmtId="43" fontId="0" fillId="11" borderId="47" xfId="1" applyFont="1" applyFill="1" applyBorder="1"/>
    <xf numFmtId="43" fontId="0" fillId="11" borderId="45" xfId="1" applyFont="1" applyFill="1" applyBorder="1"/>
    <xf numFmtId="0" fontId="0" fillId="11" borderId="47" xfId="0" applyFill="1" applyBorder="1" applyAlignment="1">
      <alignment horizontal="center" vertical="center"/>
    </xf>
    <xf numFmtId="1" fontId="0" fillId="11" borderId="47" xfId="0" applyNumberFormat="1" applyFill="1" applyBorder="1" applyAlignment="1">
      <alignment horizontal="center" vertical="center"/>
    </xf>
    <xf numFmtId="0" fontId="0" fillId="11" borderId="45" xfId="0" applyFill="1" applyBorder="1" applyAlignment="1">
      <alignment horizontal="center"/>
    </xf>
    <xf numFmtId="165" fontId="0" fillId="11" borderId="21" xfId="0" applyNumberFormat="1" applyFill="1" applyBorder="1" applyAlignment="1">
      <alignment horizontal="center" vertical="center"/>
    </xf>
    <xf numFmtId="0" fontId="0" fillId="7" borderId="32" xfId="0" applyFill="1" applyBorder="1" applyAlignment="1">
      <alignment horizontal="left" vertical="center" wrapText="1"/>
    </xf>
    <xf numFmtId="43" fontId="0" fillId="7" borderId="14" xfId="1" applyFont="1" applyFill="1" applyBorder="1"/>
    <xf numFmtId="43" fontId="0" fillId="7" borderId="15" xfId="1" applyFont="1" applyFill="1" applyBorder="1"/>
    <xf numFmtId="0" fontId="0" fillId="7" borderId="14" xfId="0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0" fontId="0" fillId="7" borderId="15" xfId="0" applyFill="1" applyBorder="1" applyAlignment="1">
      <alignment horizontal="center"/>
    </xf>
    <xf numFmtId="165" fontId="0" fillId="7" borderId="3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165" fontId="0" fillId="6" borderId="28" xfId="0" applyNumberFormat="1" applyFill="1" applyBorder="1" applyAlignment="1">
      <alignment horizontal="center" vertical="center"/>
    </xf>
    <xf numFmtId="165" fontId="0" fillId="6" borderId="30" xfId="0" applyNumberForma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165" fontId="0" fillId="6" borderId="25" xfId="0" applyNumberFormat="1" applyFill="1" applyBorder="1" applyAlignment="1">
      <alignment horizontal="center" vertical="center"/>
    </xf>
    <xf numFmtId="167" fontId="0" fillId="0" borderId="0" xfId="0" applyNumberFormat="1"/>
    <xf numFmtId="43" fontId="2" fillId="5" borderId="5" xfId="0" applyNumberFormat="1" applyFont="1" applyFill="1" applyBorder="1"/>
    <xf numFmtId="43" fontId="0" fillId="10" borderId="61" xfId="1" applyFont="1" applyFill="1" applyBorder="1"/>
    <xf numFmtId="43" fontId="0" fillId="4" borderId="61" xfId="1" applyFont="1" applyFill="1" applyBorder="1"/>
    <xf numFmtId="0" fontId="0" fillId="10" borderId="62" xfId="0" applyFill="1" applyBorder="1" applyAlignment="1">
      <alignment horizontal="left" vertical="center" wrapText="1"/>
    </xf>
    <xf numFmtId="0" fontId="0" fillId="4" borderId="62" xfId="0" applyFill="1" applyBorder="1" applyAlignment="1">
      <alignment horizontal="left" vertical="center" wrapText="1"/>
    </xf>
    <xf numFmtId="43" fontId="0" fillId="2" borderId="17" xfId="1" applyFont="1" applyFill="1" applyBorder="1"/>
    <xf numFmtId="0" fontId="0" fillId="9" borderId="57" xfId="0" applyFill="1" applyBorder="1" applyAlignment="1">
      <alignment horizontal="left" vertical="center" wrapText="1"/>
    </xf>
    <xf numFmtId="43" fontId="0" fillId="9" borderId="47" xfId="1" applyFont="1" applyFill="1" applyBorder="1"/>
    <xf numFmtId="0" fontId="0" fillId="9" borderId="61" xfId="0" applyFill="1" applyBorder="1" applyAlignment="1">
      <alignment horizontal="left" vertical="center" wrapText="1"/>
    </xf>
    <xf numFmtId="43" fontId="0" fillId="9" borderId="61" xfId="1" applyFont="1" applyFill="1" applyBorder="1"/>
    <xf numFmtId="0" fontId="0" fillId="10" borderId="61" xfId="0" applyFill="1" applyBorder="1" applyAlignment="1">
      <alignment horizontal="left" vertical="center" wrapText="1"/>
    </xf>
    <xf numFmtId="43" fontId="0" fillId="2" borderId="38" xfId="1" applyFont="1" applyFill="1" applyBorder="1"/>
    <xf numFmtId="43" fontId="0" fillId="2" borderId="8" xfId="1" applyFont="1" applyFill="1" applyBorder="1"/>
    <xf numFmtId="43" fontId="0" fillId="2" borderId="53" xfId="1" applyFont="1" applyFill="1" applyBorder="1"/>
    <xf numFmtId="43" fontId="0" fillId="2" borderId="63" xfId="1" applyFont="1" applyFill="1" applyBorder="1"/>
    <xf numFmtId="0" fontId="0" fillId="9" borderId="40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8" borderId="29" xfId="0" applyFill="1" applyBorder="1" applyAlignment="1">
      <alignment horizontal="left" vertical="center" wrapText="1"/>
    </xf>
    <xf numFmtId="43" fontId="0" fillId="18" borderId="1" xfId="1" applyFont="1" applyFill="1" applyBorder="1"/>
    <xf numFmtId="0" fontId="0" fillId="18" borderId="26" xfId="0" applyFill="1" applyBorder="1" applyAlignment="1">
      <alignment horizontal="left" vertical="center" wrapText="1"/>
    </xf>
    <xf numFmtId="43" fontId="0" fillId="18" borderId="27" xfId="1" applyFont="1" applyFill="1" applyBorder="1"/>
    <xf numFmtId="43" fontId="0" fillId="18" borderId="38" xfId="1" applyFont="1" applyFill="1" applyBorder="1"/>
    <xf numFmtId="43" fontId="0" fillId="18" borderId="0" xfId="0" applyNumberFormat="1" applyFill="1" applyAlignment="1">
      <alignment horizontal="center" vertical="center"/>
    </xf>
    <xf numFmtId="43" fontId="0" fillId="2" borderId="61" xfId="0" applyNumberFormat="1" applyFill="1" applyBorder="1" applyAlignment="1">
      <alignment horizontal="center" vertical="center"/>
    </xf>
    <xf numFmtId="165" fontId="0" fillId="10" borderId="61" xfId="0" applyNumberFormat="1" applyFill="1" applyBorder="1" applyAlignment="1">
      <alignment horizontal="center" vertical="center"/>
    </xf>
    <xf numFmtId="0" fontId="0" fillId="9" borderId="53" xfId="0" applyFill="1" applyBorder="1" applyAlignment="1">
      <alignment horizontal="center" vertical="center"/>
    </xf>
    <xf numFmtId="0" fontId="0" fillId="10" borderId="63" xfId="0" applyFill="1" applyBorder="1" applyAlignment="1">
      <alignment horizontal="center" vertical="center"/>
    </xf>
    <xf numFmtId="43" fontId="0" fillId="10" borderId="31" xfId="1" applyFont="1" applyFill="1" applyBorder="1"/>
    <xf numFmtId="43" fontId="13" fillId="16" borderId="14" xfId="1" applyFont="1" applyFill="1" applyBorder="1"/>
    <xf numFmtId="43" fontId="13" fillId="16" borderId="1" xfId="1" applyFont="1" applyFill="1" applyBorder="1"/>
    <xf numFmtId="43" fontId="13" fillId="16" borderId="1" xfId="1" applyFon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64" fontId="0" fillId="16" borderId="1" xfId="1" applyNumberFormat="1" applyFont="1" applyFill="1" applyBorder="1" applyAlignment="1">
      <alignment horizontal="center" vertical="center"/>
    </xf>
    <xf numFmtId="164" fontId="0" fillId="17" borderId="1" xfId="1" applyNumberFormat="1" applyFont="1" applyFill="1" applyBorder="1" applyAlignment="1">
      <alignment vertical="center" wrapText="1"/>
    </xf>
    <xf numFmtId="0" fontId="0" fillId="15" borderId="52" xfId="0" applyFill="1" applyBorder="1" applyAlignment="1">
      <alignment horizontal="center"/>
    </xf>
    <xf numFmtId="0" fontId="0" fillId="15" borderId="53" xfId="0" applyFill="1" applyBorder="1" applyAlignment="1">
      <alignment horizontal="center"/>
    </xf>
    <xf numFmtId="0" fontId="0" fillId="15" borderId="43" xfId="0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17" borderId="58" xfId="0" applyFill="1" applyBorder="1" applyAlignment="1">
      <alignment horizontal="center" wrapText="1"/>
    </xf>
    <xf numFmtId="0" fontId="0" fillId="17" borderId="46" xfId="0" applyFill="1" applyBorder="1" applyAlignment="1">
      <alignment horizontal="center" wrapText="1"/>
    </xf>
    <xf numFmtId="0" fontId="0" fillId="17" borderId="59" xfId="0" applyFill="1" applyBorder="1" applyAlignment="1">
      <alignment horizontal="center" wrapText="1"/>
    </xf>
    <xf numFmtId="0" fontId="0" fillId="16" borderId="52" xfId="0" applyFill="1" applyBorder="1" applyAlignment="1">
      <alignment horizontal="center"/>
    </xf>
    <xf numFmtId="0" fontId="0" fillId="16" borderId="53" xfId="0" applyFill="1" applyBorder="1" applyAlignment="1">
      <alignment horizontal="center"/>
    </xf>
    <xf numFmtId="0" fontId="0" fillId="16" borderId="43" xfId="0" applyFill="1" applyBorder="1" applyAlignment="1">
      <alignment horizontal="center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0" fillId="0" borderId="46" xfId="0" applyBorder="1" applyAlignment="1">
      <alignment horizontal="center"/>
    </xf>
    <xf numFmtId="0" fontId="14" fillId="14" borderId="6" xfId="0" applyFont="1" applyFill="1" applyBorder="1" applyAlignment="1">
      <alignment horizontal="center" vertical="center"/>
    </xf>
    <xf numFmtId="0" fontId="14" fillId="14" borderId="7" xfId="0" applyFont="1" applyFill="1" applyBorder="1" applyAlignment="1">
      <alignment horizontal="center" vertical="center"/>
    </xf>
    <xf numFmtId="0" fontId="14" fillId="14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16" borderId="1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8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9" borderId="6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 wrapText="1"/>
    </xf>
    <xf numFmtId="0" fontId="2" fillId="10" borderId="6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FF9900"/>
      <color rgb="FFA50021"/>
      <color rgb="FF009900"/>
      <color rgb="FF0000FF"/>
      <color rgb="FF00FF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96"/>
  <sheetViews>
    <sheetView tabSelected="1" zoomScaleNormal="100" workbookViewId="0">
      <pane ySplit="1" topLeftCell="A183" activePane="bottomLeft" state="frozen"/>
      <selection pane="bottomLeft" activeCell="A176" sqref="A176:E176"/>
    </sheetView>
  </sheetViews>
  <sheetFormatPr defaultRowHeight="14.5" x14ac:dyDescent="0.35"/>
  <cols>
    <col min="1" max="1" width="49.453125" bestFit="1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  <col min="12" max="13" width="9.54296875" bestFit="1" customWidth="1"/>
    <col min="14" max="14" width="11.1796875" bestFit="1" customWidth="1"/>
  </cols>
  <sheetData>
    <row r="1" spans="1:13" s="1" customFormat="1" ht="64.5" customHeight="1" thickBot="1" x14ac:dyDescent="0.4">
      <c r="A1" s="37" t="s">
        <v>0</v>
      </c>
      <c r="B1" s="38" t="s">
        <v>1</v>
      </c>
      <c r="C1" s="36" t="s">
        <v>2</v>
      </c>
      <c r="D1" s="39" t="s">
        <v>3</v>
      </c>
      <c r="E1" s="40" t="s">
        <v>4</v>
      </c>
      <c r="F1" s="38" t="s">
        <v>5</v>
      </c>
      <c r="G1" s="36" t="s">
        <v>6</v>
      </c>
      <c r="H1" s="36" t="s">
        <v>7</v>
      </c>
      <c r="I1" s="36" t="s">
        <v>8</v>
      </c>
      <c r="J1" s="41" t="s">
        <v>9</v>
      </c>
      <c r="K1" s="42" t="s">
        <v>10</v>
      </c>
    </row>
    <row r="2" spans="1:13" ht="15" customHeight="1" x14ac:dyDescent="0.35">
      <c r="A2" s="27" t="s">
        <v>11</v>
      </c>
      <c r="B2" s="28">
        <v>1</v>
      </c>
      <c r="C2" s="98">
        <v>1019.65</v>
      </c>
      <c r="D2" s="6">
        <f>B2*C2</f>
        <v>1019.65</v>
      </c>
      <c r="E2" s="368" t="s">
        <v>12</v>
      </c>
      <c r="F2" s="29">
        <v>800</v>
      </c>
      <c r="G2" s="29" t="s">
        <v>13</v>
      </c>
      <c r="H2" s="44">
        <v>1</v>
      </c>
      <c r="I2" s="110">
        <v>1</v>
      </c>
      <c r="J2" s="125">
        <f>D2*I2</f>
        <v>1019.65</v>
      </c>
      <c r="K2" s="127">
        <f>J2/F2/22</f>
        <v>5.7934659090909092E-2</v>
      </c>
      <c r="M2" s="26"/>
    </row>
    <row r="3" spans="1:13" x14ac:dyDescent="0.35">
      <c r="A3" s="30" t="s">
        <v>14</v>
      </c>
      <c r="B3" s="31">
        <v>1</v>
      </c>
      <c r="C3" s="99">
        <v>827.03</v>
      </c>
      <c r="D3" s="6">
        <f t="shared" ref="D3:D30" si="0">B3*C3</f>
        <v>827.03</v>
      </c>
      <c r="E3" s="369"/>
      <c r="F3" s="32">
        <v>800</v>
      </c>
      <c r="G3" s="32" t="s">
        <v>13</v>
      </c>
      <c r="H3" s="43">
        <v>1</v>
      </c>
      <c r="I3" s="111">
        <v>1</v>
      </c>
      <c r="J3" s="8">
        <f t="shared" ref="J3:J5" si="1">D3*I3</f>
        <v>827.03</v>
      </c>
      <c r="K3" s="128">
        <f t="shared" ref="K3:K10" si="2">J3/F3/22</f>
        <v>4.6990340909090905E-2</v>
      </c>
    </row>
    <row r="4" spans="1:13" x14ac:dyDescent="0.35">
      <c r="A4" s="30"/>
      <c r="B4" s="31"/>
      <c r="C4" s="99"/>
      <c r="D4" s="6">
        <f t="shared" si="0"/>
        <v>0</v>
      </c>
      <c r="E4" s="369"/>
      <c r="F4" s="32">
        <v>800</v>
      </c>
      <c r="G4" s="32"/>
      <c r="H4" s="43"/>
      <c r="I4" s="111"/>
      <c r="J4" s="8">
        <f t="shared" si="1"/>
        <v>0</v>
      </c>
      <c r="K4" s="128">
        <f t="shared" si="2"/>
        <v>0</v>
      </c>
    </row>
    <row r="5" spans="1:13" x14ac:dyDescent="0.35">
      <c r="A5" s="30"/>
      <c r="B5" s="31"/>
      <c r="C5" s="99"/>
      <c r="D5" s="6">
        <f t="shared" si="0"/>
        <v>0</v>
      </c>
      <c r="E5" s="369"/>
      <c r="F5" s="32">
        <v>800</v>
      </c>
      <c r="G5" s="32"/>
      <c r="H5" s="43"/>
      <c r="I5" s="111"/>
      <c r="J5" s="8">
        <f t="shared" si="1"/>
        <v>0</v>
      </c>
      <c r="K5" s="128">
        <f t="shared" si="2"/>
        <v>0</v>
      </c>
    </row>
    <row r="6" spans="1:13" x14ac:dyDescent="0.35">
      <c r="A6" s="30"/>
      <c r="B6" s="31"/>
      <c r="C6" s="99"/>
      <c r="D6" s="6">
        <f t="shared" si="0"/>
        <v>0</v>
      </c>
      <c r="E6" s="369"/>
      <c r="F6" s="32">
        <v>800</v>
      </c>
      <c r="G6" s="32"/>
      <c r="H6" s="43"/>
      <c r="I6" s="111"/>
      <c r="J6" s="8">
        <f>D6*I6</f>
        <v>0</v>
      </c>
      <c r="K6" s="128">
        <f t="shared" si="2"/>
        <v>0</v>
      </c>
    </row>
    <row r="7" spans="1:13" x14ac:dyDescent="0.35">
      <c r="A7" s="30"/>
      <c r="B7" s="31"/>
      <c r="C7" s="99"/>
      <c r="D7" s="6">
        <f t="shared" si="0"/>
        <v>0</v>
      </c>
      <c r="E7" s="369"/>
      <c r="F7" s="32">
        <v>800</v>
      </c>
      <c r="G7" s="32"/>
      <c r="H7" s="43"/>
      <c r="I7" s="111"/>
      <c r="J7" s="8">
        <f>D7*I7</f>
        <v>0</v>
      </c>
      <c r="K7" s="128">
        <f t="shared" si="2"/>
        <v>0</v>
      </c>
    </row>
    <row r="8" spans="1:13" x14ac:dyDescent="0.35">
      <c r="A8" s="30"/>
      <c r="B8" s="31"/>
      <c r="C8" s="99"/>
      <c r="D8" s="6">
        <f t="shared" si="0"/>
        <v>0</v>
      </c>
      <c r="E8" s="369"/>
      <c r="F8" s="32">
        <v>800</v>
      </c>
      <c r="G8" s="32"/>
      <c r="H8" s="32"/>
      <c r="I8" s="111"/>
      <c r="J8" s="8">
        <f>D8*I8</f>
        <v>0</v>
      </c>
      <c r="K8" s="128">
        <f>J8/F8/22</f>
        <v>0</v>
      </c>
    </row>
    <row r="9" spans="1:13" x14ac:dyDescent="0.35">
      <c r="A9" s="30"/>
      <c r="B9" s="31"/>
      <c r="C9" s="99"/>
      <c r="D9" s="6">
        <f t="shared" si="0"/>
        <v>0</v>
      </c>
      <c r="E9" s="369"/>
      <c r="F9" s="32">
        <v>800</v>
      </c>
      <c r="G9" s="32"/>
      <c r="H9" s="32"/>
      <c r="I9" s="111"/>
      <c r="J9" s="8">
        <f t="shared" ref="J9:J10" si="3">D9*I9</f>
        <v>0</v>
      </c>
      <c r="K9" s="128">
        <f t="shared" si="2"/>
        <v>0</v>
      </c>
    </row>
    <row r="10" spans="1:13" x14ac:dyDescent="0.35">
      <c r="A10" s="30"/>
      <c r="B10" s="31"/>
      <c r="C10" s="99"/>
      <c r="D10" s="6">
        <f t="shared" si="0"/>
        <v>0</v>
      </c>
      <c r="E10" s="369"/>
      <c r="F10" s="32">
        <v>800</v>
      </c>
      <c r="G10" s="32"/>
      <c r="H10" s="32"/>
      <c r="I10" s="111"/>
      <c r="J10" s="8">
        <f t="shared" si="3"/>
        <v>0</v>
      </c>
      <c r="K10" s="128">
        <f t="shared" si="2"/>
        <v>0</v>
      </c>
    </row>
    <row r="11" spans="1:13" x14ac:dyDescent="0.35">
      <c r="A11" s="93"/>
      <c r="B11" s="94"/>
      <c r="C11" s="100"/>
      <c r="D11" s="6">
        <f t="shared" si="0"/>
        <v>0</v>
      </c>
      <c r="E11" s="390" t="s">
        <v>15</v>
      </c>
      <c r="F11" s="95">
        <v>360</v>
      </c>
      <c r="G11" s="95"/>
      <c r="H11" s="96"/>
      <c r="I11" s="113"/>
      <c r="J11" s="25">
        <f>D11*I11</f>
        <v>0</v>
      </c>
      <c r="K11" s="130">
        <f>J11/F11/22</f>
        <v>0</v>
      </c>
      <c r="M11" s="26"/>
    </row>
    <row r="12" spans="1:13" x14ac:dyDescent="0.35">
      <c r="A12" s="50"/>
      <c r="B12" s="51"/>
      <c r="C12" s="101"/>
      <c r="D12" s="6">
        <f t="shared" si="0"/>
        <v>0</v>
      </c>
      <c r="E12" s="391"/>
      <c r="F12" s="52">
        <v>360</v>
      </c>
      <c r="G12" s="52"/>
      <c r="H12" s="53"/>
      <c r="I12" s="114"/>
      <c r="J12" s="8">
        <f t="shared" ref="J12:J14" si="4">D12*I12</f>
        <v>0</v>
      </c>
      <c r="K12" s="131">
        <f t="shared" ref="K12:K14" si="5">J12/F12/22</f>
        <v>0</v>
      </c>
    </row>
    <row r="13" spans="1:13" x14ac:dyDescent="0.35">
      <c r="A13" s="50"/>
      <c r="B13" s="51"/>
      <c r="C13" s="101"/>
      <c r="D13" s="6">
        <f t="shared" si="0"/>
        <v>0</v>
      </c>
      <c r="E13" s="391"/>
      <c r="F13" s="52">
        <v>360</v>
      </c>
      <c r="G13" s="52"/>
      <c r="H13" s="53"/>
      <c r="I13" s="114"/>
      <c r="J13" s="8">
        <f t="shared" si="4"/>
        <v>0</v>
      </c>
      <c r="K13" s="131">
        <f t="shared" si="5"/>
        <v>0</v>
      </c>
    </row>
    <row r="14" spans="1:13" ht="15" thickBot="1" x14ac:dyDescent="0.4">
      <c r="A14" s="50"/>
      <c r="B14" s="51"/>
      <c r="C14" s="101"/>
      <c r="D14" s="6">
        <f t="shared" si="0"/>
        <v>0</v>
      </c>
      <c r="E14" s="391"/>
      <c r="F14" s="52">
        <v>360</v>
      </c>
      <c r="G14" s="52"/>
      <c r="H14" s="53"/>
      <c r="I14" s="114"/>
      <c r="J14" s="8">
        <f t="shared" si="4"/>
        <v>0</v>
      </c>
      <c r="K14" s="131">
        <f t="shared" si="5"/>
        <v>0</v>
      </c>
    </row>
    <row r="15" spans="1:13" x14ac:dyDescent="0.35">
      <c r="A15" s="274" t="s">
        <v>16</v>
      </c>
      <c r="B15" s="275">
        <v>1</v>
      </c>
      <c r="C15" s="276">
        <v>1360.51</v>
      </c>
      <c r="D15" s="6">
        <f t="shared" si="0"/>
        <v>1360.51</v>
      </c>
      <c r="E15" s="389" t="s">
        <v>17</v>
      </c>
      <c r="F15" s="73">
        <v>1500</v>
      </c>
      <c r="G15" s="73" t="s">
        <v>13</v>
      </c>
      <c r="H15" s="73">
        <v>1</v>
      </c>
      <c r="I15" s="115">
        <v>1</v>
      </c>
      <c r="J15" s="125">
        <f>D15*I15</f>
        <v>1360.51</v>
      </c>
      <c r="K15" s="132">
        <f>J15/F15/22</f>
        <v>4.1227575757575755E-2</v>
      </c>
    </row>
    <row r="16" spans="1:13" ht="15" thickBot="1" x14ac:dyDescent="0.4">
      <c r="A16" s="58"/>
      <c r="B16" s="59"/>
      <c r="C16" s="102"/>
      <c r="D16" s="6">
        <f t="shared" si="0"/>
        <v>0</v>
      </c>
      <c r="E16" s="383"/>
      <c r="F16" s="60">
        <v>1500</v>
      </c>
      <c r="G16" s="60"/>
      <c r="H16" s="60"/>
      <c r="I16" s="116"/>
      <c r="J16" s="8">
        <f>D16*I16</f>
        <v>0</v>
      </c>
      <c r="K16" s="133">
        <f t="shared" ref="K16" si="6">J16/F16/22</f>
        <v>0</v>
      </c>
    </row>
    <row r="17" spans="1:11" ht="15" thickBot="1" x14ac:dyDescent="0.4">
      <c r="A17" s="58"/>
      <c r="B17" s="59"/>
      <c r="C17" s="102"/>
      <c r="D17" s="6">
        <f t="shared" si="0"/>
        <v>0</v>
      </c>
      <c r="E17" s="383"/>
      <c r="F17" s="73">
        <v>1500</v>
      </c>
      <c r="G17" s="60"/>
      <c r="H17" s="60"/>
      <c r="I17" s="116"/>
      <c r="J17" s="8"/>
      <c r="K17" s="133"/>
    </row>
    <row r="18" spans="1:11" x14ac:dyDescent="0.35">
      <c r="A18" s="74"/>
      <c r="B18" s="75"/>
      <c r="C18" s="104"/>
      <c r="D18" s="6">
        <f t="shared" si="0"/>
        <v>0</v>
      </c>
      <c r="E18" s="385" t="s">
        <v>18</v>
      </c>
      <c r="F18" s="76">
        <v>1200</v>
      </c>
      <c r="G18" s="76"/>
      <c r="H18" s="76"/>
      <c r="I18" s="118"/>
      <c r="J18" s="125">
        <f>D18*I18</f>
        <v>0</v>
      </c>
      <c r="K18" s="135">
        <f>J18/F18/22</f>
        <v>0</v>
      </c>
    </row>
    <row r="19" spans="1:11" x14ac:dyDescent="0.35">
      <c r="A19" s="64"/>
      <c r="B19" s="65"/>
      <c r="C19" s="105"/>
      <c r="D19" s="6">
        <f t="shared" si="0"/>
        <v>0</v>
      </c>
      <c r="E19" s="386"/>
      <c r="F19" s="66">
        <v>1200</v>
      </c>
      <c r="G19" s="66"/>
      <c r="H19" s="66"/>
      <c r="I19" s="119"/>
      <c r="J19" s="8">
        <f t="shared" ref="J19:J20" si="7">D19*I19</f>
        <v>0</v>
      </c>
      <c r="K19" s="136">
        <f t="shared" ref="K19:K20" si="8">J19/F19/22</f>
        <v>0</v>
      </c>
    </row>
    <row r="20" spans="1:11" ht="15" thickBot="1" x14ac:dyDescent="0.4">
      <c r="A20" s="64"/>
      <c r="B20" s="65"/>
      <c r="C20" s="105"/>
      <c r="D20" s="6">
        <f t="shared" si="0"/>
        <v>0</v>
      </c>
      <c r="E20" s="386"/>
      <c r="F20" s="66">
        <v>1200</v>
      </c>
      <c r="G20" s="66"/>
      <c r="H20" s="66"/>
      <c r="I20" s="119"/>
      <c r="J20" s="8">
        <f t="shared" si="7"/>
        <v>0</v>
      </c>
      <c r="K20" s="136">
        <f t="shared" si="8"/>
        <v>0</v>
      </c>
    </row>
    <row r="21" spans="1:11" x14ac:dyDescent="0.35">
      <c r="A21" s="77"/>
      <c r="B21" s="78"/>
      <c r="C21" s="106"/>
      <c r="D21" s="6">
        <f t="shared" si="0"/>
        <v>0</v>
      </c>
      <c r="E21" s="392" t="s">
        <v>19</v>
      </c>
      <c r="F21" s="79">
        <v>1000</v>
      </c>
      <c r="G21" s="79"/>
      <c r="H21" s="79"/>
      <c r="I21" s="120"/>
      <c r="J21" s="125">
        <f>D21*I21</f>
        <v>0</v>
      </c>
      <c r="K21" s="137">
        <f>J21/F21/22</f>
        <v>0</v>
      </c>
    </row>
    <row r="22" spans="1:11" x14ac:dyDescent="0.35">
      <c r="A22" s="67"/>
      <c r="B22" s="68"/>
      <c r="C22" s="107"/>
      <c r="D22" s="6">
        <f t="shared" si="0"/>
        <v>0</v>
      </c>
      <c r="E22" s="306"/>
      <c r="F22" s="69">
        <v>1000</v>
      </c>
      <c r="G22" s="69"/>
      <c r="H22" s="69"/>
      <c r="I22" s="121"/>
      <c r="J22" s="8">
        <f t="shared" ref="J22:J25" si="9">D22*I22</f>
        <v>0</v>
      </c>
      <c r="K22" s="138">
        <f t="shared" ref="K22" si="10">J22/F22/22</f>
        <v>0</v>
      </c>
    </row>
    <row r="23" spans="1:11" x14ac:dyDescent="0.35">
      <c r="A23" s="67"/>
      <c r="B23" s="68"/>
      <c r="C23" s="107"/>
      <c r="D23" s="6">
        <f t="shared" si="0"/>
        <v>0</v>
      </c>
      <c r="E23" s="306"/>
      <c r="F23" s="69">
        <v>1000</v>
      </c>
      <c r="G23" s="69"/>
      <c r="H23" s="69"/>
      <c r="I23" s="121"/>
      <c r="J23" s="8">
        <f t="shared" si="9"/>
        <v>0</v>
      </c>
      <c r="K23" s="138"/>
    </row>
    <row r="24" spans="1:11" x14ac:dyDescent="0.35">
      <c r="A24" s="67"/>
      <c r="B24" s="68"/>
      <c r="C24" s="107"/>
      <c r="D24" s="6">
        <f t="shared" si="0"/>
        <v>0</v>
      </c>
      <c r="E24" s="306"/>
      <c r="F24" s="69">
        <v>1000</v>
      </c>
      <c r="G24" s="69"/>
      <c r="H24" s="69"/>
      <c r="I24" s="121"/>
      <c r="J24" s="8">
        <f t="shared" si="9"/>
        <v>0</v>
      </c>
      <c r="K24" s="138"/>
    </row>
    <row r="25" spans="1:11" ht="15" thickBot="1" x14ac:dyDescent="0.4">
      <c r="A25" s="67"/>
      <c r="B25" s="68"/>
      <c r="C25" s="107"/>
      <c r="D25" s="6">
        <f t="shared" si="0"/>
        <v>0</v>
      </c>
      <c r="E25" s="306"/>
      <c r="F25" s="69">
        <v>1000</v>
      </c>
      <c r="G25" s="69"/>
      <c r="H25" s="69"/>
      <c r="I25" s="121"/>
      <c r="J25" s="8">
        <f t="shared" si="9"/>
        <v>0</v>
      </c>
      <c r="K25" s="138"/>
    </row>
    <row r="26" spans="1:11" x14ac:dyDescent="0.35">
      <c r="A26" s="80" t="s">
        <v>20</v>
      </c>
      <c r="B26" s="81">
        <v>1</v>
      </c>
      <c r="C26" s="81">
        <v>46.2</v>
      </c>
      <c r="D26" s="6">
        <f t="shared" si="0"/>
        <v>46.2</v>
      </c>
      <c r="E26" s="393" t="s">
        <v>21</v>
      </c>
      <c r="F26" s="82">
        <v>200</v>
      </c>
      <c r="G26" s="82" t="s">
        <v>22</v>
      </c>
      <c r="H26" s="82">
        <v>2</v>
      </c>
      <c r="I26" s="122">
        <v>44</v>
      </c>
      <c r="J26" s="125">
        <f>D26*I26</f>
        <v>2032.8000000000002</v>
      </c>
      <c r="K26" s="139">
        <f>J26/F26/22</f>
        <v>0.46200000000000008</v>
      </c>
    </row>
    <row r="27" spans="1:11" x14ac:dyDescent="0.35">
      <c r="A27" s="70" t="s">
        <v>23</v>
      </c>
      <c r="B27" s="71">
        <v>1</v>
      </c>
      <c r="C27" s="71">
        <v>26.59</v>
      </c>
      <c r="D27" s="6">
        <f t="shared" si="0"/>
        <v>26.59</v>
      </c>
      <c r="E27" s="394"/>
      <c r="F27" s="72">
        <v>200</v>
      </c>
      <c r="G27" s="72" t="s">
        <v>24</v>
      </c>
      <c r="H27" s="72">
        <v>1</v>
      </c>
      <c r="I27" s="123">
        <v>4</v>
      </c>
      <c r="J27" s="8">
        <f t="shared" ref="J27:J32" si="11">D27*I27</f>
        <v>106.36</v>
      </c>
      <c r="K27" s="140">
        <f t="shared" ref="K27:K32" si="12">J27/F27/22</f>
        <v>2.4172727272727276E-2</v>
      </c>
    </row>
    <row r="28" spans="1:11" x14ac:dyDescent="0.35">
      <c r="A28" s="70"/>
      <c r="B28" s="71"/>
      <c r="C28" s="71"/>
      <c r="D28" s="6">
        <f t="shared" si="0"/>
        <v>0</v>
      </c>
      <c r="E28" s="394"/>
      <c r="F28" s="72">
        <v>200</v>
      </c>
      <c r="G28" s="72"/>
      <c r="H28" s="72"/>
      <c r="I28" s="123"/>
      <c r="J28" s="8">
        <f t="shared" si="11"/>
        <v>0</v>
      </c>
      <c r="K28" s="140">
        <f t="shared" si="12"/>
        <v>0</v>
      </c>
    </row>
    <row r="29" spans="1:11" x14ac:dyDescent="0.35">
      <c r="A29" s="70"/>
      <c r="B29" s="71"/>
      <c r="C29" s="71"/>
      <c r="D29" s="6">
        <f t="shared" si="0"/>
        <v>0</v>
      </c>
      <c r="E29" s="394"/>
      <c r="F29" s="72">
        <v>200</v>
      </c>
      <c r="G29" s="72"/>
      <c r="H29" s="72"/>
      <c r="I29" s="123"/>
      <c r="J29" s="8">
        <f t="shared" si="11"/>
        <v>0</v>
      </c>
      <c r="K29" s="140">
        <f t="shared" si="12"/>
        <v>0</v>
      </c>
    </row>
    <row r="30" spans="1:11" x14ac:dyDescent="0.35">
      <c r="A30" s="70"/>
      <c r="B30" s="71"/>
      <c r="C30" s="71"/>
      <c r="D30" s="6">
        <f t="shared" si="0"/>
        <v>0</v>
      </c>
      <c r="E30" s="394"/>
      <c r="F30" s="72">
        <v>200</v>
      </c>
      <c r="G30" s="72"/>
      <c r="H30" s="72"/>
      <c r="I30" s="123"/>
      <c r="J30" s="8">
        <f t="shared" si="11"/>
        <v>0</v>
      </c>
      <c r="K30" s="140">
        <f t="shared" si="12"/>
        <v>0</v>
      </c>
    </row>
    <row r="31" spans="1:11" x14ac:dyDescent="0.35">
      <c r="A31" s="70"/>
      <c r="B31" s="71"/>
      <c r="C31" s="71"/>
      <c r="D31" s="6">
        <f t="shared" ref="D31:D108" si="13">B31*C31</f>
        <v>0</v>
      </c>
      <c r="E31" s="394"/>
      <c r="F31" s="72">
        <v>200</v>
      </c>
      <c r="G31" s="72"/>
      <c r="H31" s="72"/>
      <c r="I31" s="123"/>
      <c r="J31" s="8">
        <f t="shared" si="11"/>
        <v>0</v>
      </c>
      <c r="K31" s="140">
        <f t="shared" si="12"/>
        <v>0</v>
      </c>
    </row>
    <row r="32" spans="1:11" ht="15" thickBot="1" x14ac:dyDescent="0.4">
      <c r="A32" s="201"/>
      <c r="B32" s="202"/>
      <c r="C32" s="203"/>
      <c r="D32" s="193">
        <f t="shared" si="13"/>
        <v>0</v>
      </c>
      <c r="E32" s="395"/>
      <c r="F32" s="204">
        <v>200</v>
      </c>
      <c r="G32" s="204"/>
      <c r="H32" s="204"/>
      <c r="I32" s="205"/>
      <c r="J32" s="149">
        <f t="shared" si="11"/>
        <v>0</v>
      </c>
      <c r="K32" s="212">
        <f t="shared" si="12"/>
        <v>0</v>
      </c>
    </row>
    <row r="33" spans="1:13" x14ac:dyDescent="0.35">
      <c r="A33" s="27"/>
      <c r="B33" s="28"/>
      <c r="C33" s="28"/>
      <c r="D33" s="207">
        <f t="shared" si="13"/>
        <v>0</v>
      </c>
      <c r="E33" s="373" t="s">
        <v>25</v>
      </c>
      <c r="F33" s="29">
        <v>1800</v>
      </c>
      <c r="G33" s="29"/>
      <c r="H33" s="44"/>
      <c r="I33" s="110"/>
      <c r="J33" s="125">
        <f t="shared" ref="J33:J40" si="14">D33*I33</f>
        <v>0</v>
      </c>
      <c r="K33" s="127">
        <f>J33/F33/22</f>
        <v>0</v>
      </c>
      <c r="M33" s="26"/>
    </row>
    <row r="34" spans="1:13" x14ac:dyDescent="0.35">
      <c r="A34" s="30"/>
      <c r="B34" s="31"/>
      <c r="C34" s="31"/>
      <c r="D34" s="206">
        <f t="shared" si="13"/>
        <v>0</v>
      </c>
      <c r="E34" s="374"/>
      <c r="F34" s="32">
        <v>1800</v>
      </c>
      <c r="G34" s="32"/>
      <c r="H34" s="43"/>
      <c r="I34" s="111"/>
      <c r="J34" s="8">
        <f t="shared" si="14"/>
        <v>0</v>
      </c>
      <c r="K34" s="128">
        <f>J34/F34/22</f>
        <v>0</v>
      </c>
    </row>
    <row r="35" spans="1:13" x14ac:dyDescent="0.35">
      <c r="A35" s="30"/>
      <c r="B35" s="31"/>
      <c r="C35" s="31"/>
      <c r="D35" s="206">
        <f t="shared" si="13"/>
        <v>0</v>
      </c>
      <c r="E35" s="374"/>
      <c r="F35" s="32">
        <v>1800</v>
      </c>
      <c r="G35" s="32"/>
      <c r="H35" s="43"/>
      <c r="I35" s="111"/>
      <c r="J35" s="8">
        <f t="shared" si="14"/>
        <v>0</v>
      </c>
      <c r="K35" s="128">
        <f t="shared" ref="K35:K36" si="15">J35/F35/22</f>
        <v>0</v>
      </c>
    </row>
    <row r="36" spans="1:13" ht="15" thickBot="1" x14ac:dyDescent="0.4">
      <c r="A36" s="33"/>
      <c r="B36" s="34"/>
      <c r="C36" s="34"/>
      <c r="D36" s="208">
        <f t="shared" si="13"/>
        <v>0</v>
      </c>
      <c r="E36" s="375"/>
      <c r="F36" s="35">
        <v>1800</v>
      </c>
      <c r="G36" s="35"/>
      <c r="H36" s="45"/>
      <c r="I36" s="112"/>
      <c r="J36" s="126">
        <f t="shared" si="14"/>
        <v>0</v>
      </c>
      <c r="K36" s="129">
        <f t="shared" si="15"/>
        <v>0</v>
      </c>
    </row>
    <row r="37" spans="1:13" x14ac:dyDescent="0.35">
      <c r="A37" s="213"/>
      <c r="B37" s="214"/>
      <c r="C37" s="215"/>
      <c r="D37" s="216">
        <f t="shared" si="13"/>
        <v>0</v>
      </c>
      <c r="E37" s="376" t="s">
        <v>26</v>
      </c>
      <c r="F37" s="217">
        <v>6000</v>
      </c>
      <c r="G37" s="217"/>
      <c r="H37" s="218"/>
      <c r="I37" s="219"/>
      <c r="J37" s="25">
        <f t="shared" si="14"/>
        <v>0</v>
      </c>
      <c r="K37" s="220">
        <f>J37/F37/22</f>
        <v>0</v>
      </c>
      <c r="M37" s="26"/>
    </row>
    <row r="38" spans="1:13" x14ac:dyDescent="0.35">
      <c r="A38" s="83"/>
      <c r="B38" s="84"/>
      <c r="C38" s="108"/>
      <c r="D38" s="6">
        <f t="shared" si="13"/>
        <v>0</v>
      </c>
      <c r="E38" s="377"/>
      <c r="F38" s="85">
        <v>6000</v>
      </c>
      <c r="G38" s="85"/>
      <c r="H38" s="86"/>
      <c r="I38" s="124"/>
      <c r="J38" s="8">
        <f t="shared" si="14"/>
        <v>0</v>
      </c>
      <c r="K38" s="141">
        <f t="shared" ref="K38:K39" si="16">J38/F38/22</f>
        <v>0</v>
      </c>
    </row>
    <row r="39" spans="1:13" ht="15" thickBot="1" x14ac:dyDescent="0.4">
      <c r="A39" s="233"/>
      <c r="B39" s="234"/>
      <c r="C39" s="235"/>
      <c r="D39" s="193">
        <f t="shared" si="13"/>
        <v>0</v>
      </c>
      <c r="E39" s="378"/>
      <c r="F39" s="236">
        <v>6000</v>
      </c>
      <c r="G39" s="236"/>
      <c r="H39" s="237"/>
      <c r="I39" s="238"/>
      <c r="J39" s="149">
        <f t="shared" si="14"/>
        <v>0</v>
      </c>
      <c r="K39" s="239">
        <f t="shared" si="16"/>
        <v>0</v>
      </c>
    </row>
    <row r="40" spans="1:13" x14ac:dyDescent="0.35">
      <c r="A40" s="46" t="s">
        <v>27</v>
      </c>
      <c r="B40" s="47">
        <v>1</v>
      </c>
      <c r="C40" s="47">
        <v>3478.43</v>
      </c>
      <c r="D40" s="207">
        <f t="shared" si="13"/>
        <v>3478.43</v>
      </c>
      <c r="E40" s="379" t="s">
        <v>28</v>
      </c>
      <c r="F40" s="48">
        <v>1800</v>
      </c>
      <c r="G40" s="48" t="s">
        <v>24</v>
      </c>
      <c r="H40" s="49">
        <v>2</v>
      </c>
      <c r="I40" s="248">
        <v>8</v>
      </c>
      <c r="J40" s="231">
        <f t="shared" si="14"/>
        <v>27827.439999999999</v>
      </c>
      <c r="K40" s="249">
        <f>J40/F40/22</f>
        <v>0.70271313131313129</v>
      </c>
      <c r="M40" s="26"/>
    </row>
    <row r="41" spans="1:13" x14ac:dyDescent="0.35">
      <c r="A41" s="50" t="s">
        <v>29</v>
      </c>
      <c r="B41" s="51">
        <v>1</v>
      </c>
      <c r="C41" s="51">
        <v>1052.69</v>
      </c>
      <c r="D41" s="206">
        <f>B41*C41</f>
        <v>1052.69</v>
      </c>
      <c r="E41" s="380"/>
      <c r="F41" s="52">
        <v>1800</v>
      </c>
      <c r="G41" s="52" t="s">
        <v>24</v>
      </c>
      <c r="H41" s="53">
        <v>2</v>
      </c>
      <c r="I41" s="247">
        <v>8</v>
      </c>
      <c r="J41" s="231">
        <f t="shared" ref="J41:J42" si="17">D41*I41</f>
        <v>8421.52</v>
      </c>
      <c r="K41" s="249">
        <f t="shared" ref="K41:K42" si="18">J41/F41/22</f>
        <v>0.21266464646464647</v>
      </c>
      <c r="M41" s="26"/>
    </row>
    <row r="42" spans="1:13" x14ac:dyDescent="0.35">
      <c r="A42" s="272" t="s">
        <v>30</v>
      </c>
      <c r="B42" s="273">
        <v>1</v>
      </c>
      <c r="C42" s="273">
        <v>1528.01</v>
      </c>
      <c r="D42" s="206">
        <f>B42*C42</f>
        <v>1528.01</v>
      </c>
      <c r="E42" s="380"/>
      <c r="F42" s="52">
        <v>1800</v>
      </c>
      <c r="G42" s="52" t="s">
        <v>24</v>
      </c>
      <c r="H42" s="53">
        <v>2</v>
      </c>
      <c r="I42" s="247">
        <v>8</v>
      </c>
      <c r="J42" s="231">
        <f t="shared" si="17"/>
        <v>12224.08</v>
      </c>
      <c r="K42" s="249">
        <f t="shared" si="18"/>
        <v>0.30868888888888885</v>
      </c>
      <c r="M42" s="26"/>
    </row>
    <row r="43" spans="1:13" x14ac:dyDescent="0.35">
      <c r="A43" s="50"/>
      <c r="B43" s="51"/>
      <c r="C43" s="51"/>
      <c r="D43" s="206"/>
      <c r="E43" s="380"/>
      <c r="F43" s="52">
        <v>1800</v>
      </c>
      <c r="G43" s="52"/>
      <c r="H43" s="53"/>
      <c r="I43" s="247"/>
      <c r="J43" s="230">
        <f t="shared" ref="J43" si="19">D43*I43</f>
        <v>0</v>
      </c>
      <c r="K43" s="250">
        <f t="shared" ref="K43:K45" si="20">J43/F43/22</f>
        <v>0</v>
      </c>
    </row>
    <row r="44" spans="1:13" x14ac:dyDescent="0.35">
      <c r="A44" s="50"/>
      <c r="B44" s="51"/>
      <c r="C44" s="51"/>
      <c r="D44" s="206">
        <f t="shared" si="13"/>
        <v>0</v>
      </c>
      <c r="E44" s="380"/>
      <c r="F44" s="52">
        <v>1800</v>
      </c>
      <c r="G44" s="52"/>
      <c r="H44" s="53"/>
      <c r="I44" s="247"/>
      <c r="J44" s="230">
        <f>D44*I44</f>
        <v>0</v>
      </c>
      <c r="K44" s="250">
        <f t="shared" si="20"/>
        <v>0</v>
      </c>
    </row>
    <row r="45" spans="1:13" ht="15" thickBot="1" x14ac:dyDescent="0.4">
      <c r="A45" s="54"/>
      <c r="B45" s="55"/>
      <c r="C45" s="55"/>
      <c r="D45" s="208">
        <f t="shared" si="13"/>
        <v>0</v>
      </c>
      <c r="E45" s="381"/>
      <c r="F45" s="56">
        <v>1800</v>
      </c>
      <c r="G45" s="56"/>
      <c r="H45" s="57"/>
      <c r="I45" s="251"/>
      <c r="J45" s="232">
        <f>D45*I45</f>
        <v>0</v>
      </c>
      <c r="K45" s="252">
        <f t="shared" si="20"/>
        <v>0</v>
      </c>
    </row>
    <row r="46" spans="1:13" x14ac:dyDescent="0.35">
      <c r="A46" s="240"/>
      <c r="B46" s="241"/>
      <c r="C46" s="242"/>
      <c r="D46" s="216">
        <f t="shared" si="13"/>
        <v>0</v>
      </c>
      <c r="E46" s="382" t="s">
        <v>31</v>
      </c>
      <c r="F46" s="243">
        <v>100000</v>
      </c>
      <c r="G46" s="243"/>
      <c r="H46" s="244"/>
      <c r="I46" s="245"/>
      <c r="J46" s="25">
        <f>D46*I46</f>
        <v>0</v>
      </c>
      <c r="K46" s="246">
        <f>J46/F46/22</f>
        <v>0</v>
      </c>
    </row>
    <row r="47" spans="1:13" x14ac:dyDescent="0.35">
      <c r="A47" s="58"/>
      <c r="B47" s="59"/>
      <c r="C47" s="102"/>
      <c r="D47" s="6">
        <f t="shared" si="13"/>
        <v>0</v>
      </c>
      <c r="E47" s="383"/>
      <c r="F47" s="60">
        <v>100000</v>
      </c>
      <c r="G47" s="60"/>
      <c r="H47" s="87"/>
      <c r="I47" s="116"/>
      <c r="J47" s="8">
        <f t="shared" ref="J47" si="21">D47*I47</f>
        <v>0</v>
      </c>
      <c r="K47" s="133">
        <f t="shared" ref="K47:K49" si="22">J47/F47/22</f>
        <v>0</v>
      </c>
    </row>
    <row r="48" spans="1:13" x14ac:dyDescent="0.35">
      <c r="A48" s="58"/>
      <c r="B48" s="59"/>
      <c r="C48" s="102"/>
      <c r="D48" s="6">
        <f t="shared" si="13"/>
        <v>0</v>
      </c>
      <c r="E48" s="383"/>
      <c r="F48" s="60">
        <v>100000</v>
      </c>
      <c r="G48" s="60"/>
      <c r="H48" s="87"/>
      <c r="I48" s="116"/>
      <c r="J48" s="8">
        <f>D48*I48</f>
        <v>0</v>
      </c>
      <c r="K48" s="133">
        <f t="shared" si="22"/>
        <v>0</v>
      </c>
    </row>
    <row r="49" spans="1:11" ht="15" thickBot="1" x14ac:dyDescent="0.4">
      <c r="A49" s="61"/>
      <c r="B49" s="62"/>
      <c r="C49" s="103"/>
      <c r="D49" s="6">
        <f t="shared" si="13"/>
        <v>0</v>
      </c>
      <c r="E49" s="384"/>
      <c r="F49" s="63">
        <v>100000</v>
      </c>
      <c r="G49" s="63"/>
      <c r="H49" s="88"/>
      <c r="I49" s="117"/>
      <c r="J49" s="126">
        <f>D49*I49</f>
        <v>0</v>
      </c>
      <c r="K49" s="134">
        <f t="shared" si="22"/>
        <v>0</v>
      </c>
    </row>
    <row r="50" spans="1:11" x14ac:dyDescent="0.35">
      <c r="A50" s="151"/>
      <c r="B50" s="75"/>
      <c r="C50" s="104"/>
      <c r="D50" s="6">
        <f t="shared" si="13"/>
        <v>0</v>
      </c>
      <c r="E50" s="385" t="s">
        <v>32</v>
      </c>
      <c r="F50" s="76">
        <v>130</v>
      </c>
      <c r="G50" s="76"/>
      <c r="H50" s="89"/>
      <c r="I50" s="119"/>
      <c r="J50" s="125">
        <f>D50*I50</f>
        <v>0</v>
      </c>
      <c r="K50" s="135">
        <f>J50/F50/22</f>
        <v>0</v>
      </c>
    </row>
    <row r="51" spans="1:11" x14ac:dyDescent="0.35">
      <c r="A51" s="64"/>
      <c r="B51" s="65"/>
      <c r="C51" s="105"/>
      <c r="D51" s="6">
        <f t="shared" si="13"/>
        <v>0</v>
      </c>
      <c r="E51" s="386"/>
      <c r="F51" s="66">
        <v>130</v>
      </c>
      <c r="G51" s="66"/>
      <c r="H51" s="90"/>
      <c r="I51" s="119"/>
      <c r="J51" s="8">
        <f t="shared" ref="J51" si="23">D51*I51</f>
        <v>0</v>
      </c>
      <c r="K51" s="136">
        <f t="shared" ref="K51" si="24">J51/F51/22</f>
        <v>0</v>
      </c>
    </row>
    <row r="52" spans="1:11" x14ac:dyDescent="0.35">
      <c r="A52" s="64"/>
      <c r="B52" s="65"/>
      <c r="C52" s="145"/>
      <c r="D52" s="6">
        <f t="shared" si="13"/>
        <v>0</v>
      </c>
      <c r="E52" s="387"/>
      <c r="F52" s="66">
        <v>130</v>
      </c>
      <c r="G52" s="146"/>
      <c r="H52" s="147"/>
      <c r="I52" s="148"/>
      <c r="J52" s="149"/>
      <c r="K52" s="150"/>
    </row>
    <row r="53" spans="1:11" x14ac:dyDescent="0.35">
      <c r="A53" s="226"/>
      <c r="B53" s="227"/>
      <c r="C53" s="145"/>
      <c r="D53" s="193">
        <f t="shared" si="13"/>
        <v>0</v>
      </c>
      <c r="E53" s="387"/>
      <c r="F53" s="146">
        <v>130</v>
      </c>
      <c r="G53" s="146"/>
      <c r="H53" s="147"/>
      <c r="I53" s="148"/>
      <c r="J53" s="149">
        <f>D53*I53</f>
        <v>0</v>
      </c>
      <c r="K53" s="150">
        <f t="shared" ref="K53" si="25">J53/F53/22</f>
        <v>0</v>
      </c>
    </row>
    <row r="54" spans="1:11" x14ac:dyDescent="0.35">
      <c r="A54" s="77" t="s">
        <v>33</v>
      </c>
      <c r="B54" s="78">
        <v>3.2</v>
      </c>
      <c r="C54" s="78">
        <v>5</v>
      </c>
      <c r="D54" s="265">
        <f t="shared" ref="D54" si="26">B54*C54</f>
        <v>16</v>
      </c>
      <c r="E54" s="388" t="s">
        <v>34</v>
      </c>
      <c r="F54" s="269">
        <v>300</v>
      </c>
      <c r="G54" s="79" t="s">
        <v>35</v>
      </c>
      <c r="H54" s="91">
        <v>1</v>
      </c>
      <c r="I54" s="120">
        <f>1/6</f>
        <v>0.16666666666666666</v>
      </c>
      <c r="J54" s="125">
        <f>D54*I54</f>
        <v>2.6666666666666665</v>
      </c>
      <c r="K54" s="137">
        <f>J54/F54/22</f>
        <v>4.0404040404040404E-4</v>
      </c>
    </row>
    <row r="55" spans="1:11" x14ac:dyDescent="0.35">
      <c r="A55" s="67" t="s">
        <v>36</v>
      </c>
      <c r="B55" s="68">
        <v>2.96</v>
      </c>
      <c r="C55" s="68">
        <v>1</v>
      </c>
      <c r="D55" s="266">
        <f t="shared" si="13"/>
        <v>2.96</v>
      </c>
      <c r="E55" s="388"/>
      <c r="F55" s="270">
        <v>300</v>
      </c>
      <c r="G55" s="79" t="s">
        <v>35</v>
      </c>
      <c r="H55" s="91">
        <v>1</v>
      </c>
      <c r="I55" s="120">
        <f t="shared" ref="I55:I105" si="27">1/6</f>
        <v>0.16666666666666666</v>
      </c>
      <c r="J55" s="8">
        <f t="shared" ref="J55:J79" si="28">D55*I55</f>
        <v>0.49333333333333329</v>
      </c>
      <c r="K55" s="138">
        <f t="shared" ref="K55:K79" si="29">J55/F55/22</f>
        <v>7.4747474747474739E-5</v>
      </c>
    </row>
    <row r="56" spans="1:11" x14ac:dyDescent="0.35">
      <c r="A56" s="67" t="s">
        <v>37</v>
      </c>
      <c r="B56" s="68">
        <v>0.8</v>
      </c>
      <c r="C56" s="68">
        <v>1</v>
      </c>
      <c r="D56" s="266">
        <f t="shared" si="13"/>
        <v>0.8</v>
      </c>
      <c r="E56" s="388"/>
      <c r="F56" s="270">
        <v>300</v>
      </c>
      <c r="G56" s="79" t="s">
        <v>35</v>
      </c>
      <c r="H56" s="91">
        <v>1</v>
      </c>
      <c r="I56" s="120">
        <f t="shared" si="27"/>
        <v>0.16666666666666666</v>
      </c>
      <c r="J56" s="125">
        <f t="shared" si="28"/>
        <v>0.13333333333333333</v>
      </c>
      <c r="K56" s="137">
        <f t="shared" si="29"/>
        <v>2.0202020202020199E-5</v>
      </c>
    </row>
    <row r="57" spans="1:11" x14ac:dyDescent="0.35">
      <c r="A57" s="260" t="s">
        <v>38</v>
      </c>
      <c r="B57" s="261">
        <v>2.88</v>
      </c>
      <c r="C57" s="261">
        <v>1</v>
      </c>
      <c r="D57" s="266">
        <f t="shared" si="13"/>
        <v>2.88</v>
      </c>
      <c r="E57" s="388"/>
      <c r="F57" s="270">
        <v>300</v>
      </c>
      <c r="G57" s="79" t="s">
        <v>35</v>
      </c>
      <c r="H57" s="91">
        <v>1</v>
      </c>
      <c r="I57" s="120">
        <f t="shared" si="27"/>
        <v>0.16666666666666666</v>
      </c>
      <c r="J57" s="8">
        <f t="shared" si="28"/>
        <v>0.48</v>
      </c>
      <c r="K57" s="138">
        <f t="shared" si="29"/>
        <v>7.2727272727272715E-5</v>
      </c>
    </row>
    <row r="58" spans="1:11" x14ac:dyDescent="0.35">
      <c r="A58" s="260" t="s">
        <v>39</v>
      </c>
      <c r="B58" s="261">
        <v>1.972</v>
      </c>
      <c r="C58" s="261">
        <v>2</v>
      </c>
      <c r="D58" s="266">
        <f t="shared" si="13"/>
        <v>3.944</v>
      </c>
      <c r="E58" s="388"/>
      <c r="F58" s="270">
        <v>300</v>
      </c>
      <c r="G58" s="79" t="s">
        <v>35</v>
      </c>
      <c r="H58" s="91">
        <v>1</v>
      </c>
      <c r="I58" s="120">
        <f t="shared" si="27"/>
        <v>0.16666666666666666</v>
      </c>
      <c r="J58" s="125">
        <f t="shared" si="28"/>
        <v>0.65733333333333333</v>
      </c>
      <c r="K58" s="137">
        <f t="shared" si="29"/>
        <v>9.9595959595959603E-5</v>
      </c>
    </row>
    <row r="59" spans="1:11" x14ac:dyDescent="0.35">
      <c r="A59" s="260" t="s">
        <v>40</v>
      </c>
      <c r="B59" s="261">
        <v>3.75</v>
      </c>
      <c r="C59" s="261">
        <v>1</v>
      </c>
      <c r="D59" s="266">
        <f t="shared" si="13"/>
        <v>3.75</v>
      </c>
      <c r="E59" s="388"/>
      <c r="F59" s="270">
        <v>300</v>
      </c>
      <c r="G59" s="79" t="s">
        <v>35</v>
      </c>
      <c r="H59" s="91">
        <v>1</v>
      </c>
      <c r="I59" s="120">
        <f t="shared" si="27"/>
        <v>0.16666666666666666</v>
      </c>
      <c r="J59" s="8">
        <f t="shared" si="28"/>
        <v>0.625</v>
      </c>
      <c r="K59" s="138">
        <f t="shared" si="29"/>
        <v>9.4696969696969697E-5</v>
      </c>
    </row>
    <row r="60" spans="1:11" x14ac:dyDescent="0.35">
      <c r="A60" s="260" t="s">
        <v>41</v>
      </c>
      <c r="B60" s="261">
        <v>3.1539999999999999</v>
      </c>
      <c r="C60" s="261">
        <v>1</v>
      </c>
      <c r="D60" s="266">
        <f t="shared" si="13"/>
        <v>3.1539999999999999</v>
      </c>
      <c r="E60" s="388"/>
      <c r="F60" s="270">
        <v>300</v>
      </c>
      <c r="G60" s="79" t="s">
        <v>35</v>
      </c>
      <c r="H60" s="91">
        <v>1</v>
      </c>
      <c r="I60" s="120">
        <f t="shared" si="27"/>
        <v>0.16666666666666666</v>
      </c>
      <c r="J60" s="125">
        <f t="shared" si="28"/>
        <v>0.52566666666666662</v>
      </c>
      <c r="K60" s="137">
        <f t="shared" si="29"/>
        <v>7.9646464646464645E-5</v>
      </c>
    </row>
    <row r="61" spans="1:11" x14ac:dyDescent="0.35">
      <c r="A61" s="260" t="s">
        <v>42</v>
      </c>
      <c r="B61" s="261">
        <v>1.6274999999999999</v>
      </c>
      <c r="C61" s="261">
        <v>3</v>
      </c>
      <c r="D61" s="266">
        <f t="shared" si="13"/>
        <v>4.8825000000000003</v>
      </c>
      <c r="E61" s="388"/>
      <c r="F61" s="270">
        <v>300</v>
      </c>
      <c r="G61" s="79" t="s">
        <v>35</v>
      </c>
      <c r="H61" s="91">
        <v>1</v>
      </c>
      <c r="I61" s="120">
        <f t="shared" si="27"/>
        <v>0.16666666666666666</v>
      </c>
      <c r="J61" s="8">
        <f t="shared" si="28"/>
        <v>0.81374999999999997</v>
      </c>
      <c r="K61" s="138">
        <f t="shared" si="29"/>
        <v>1.2329545454545454E-4</v>
      </c>
    </row>
    <row r="62" spans="1:11" x14ac:dyDescent="0.35">
      <c r="A62" s="260" t="s">
        <v>43</v>
      </c>
      <c r="B62" s="261">
        <v>1.3</v>
      </c>
      <c r="C62" s="261">
        <v>1</v>
      </c>
      <c r="D62" s="266">
        <f t="shared" si="13"/>
        <v>1.3</v>
      </c>
      <c r="E62" s="388"/>
      <c r="F62" s="270">
        <v>300</v>
      </c>
      <c r="G62" s="79" t="s">
        <v>35</v>
      </c>
      <c r="H62" s="91">
        <v>1</v>
      </c>
      <c r="I62" s="120">
        <f t="shared" si="27"/>
        <v>0.16666666666666666</v>
      </c>
      <c r="J62" s="125">
        <f t="shared" si="28"/>
        <v>0.21666666666666667</v>
      </c>
      <c r="K62" s="137">
        <f t="shared" si="29"/>
        <v>3.2828282828282832E-5</v>
      </c>
    </row>
    <row r="63" spans="1:11" x14ac:dyDescent="0.35">
      <c r="A63" s="260" t="s">
        <v>44</v>
      </c>
      <c r="B63" s="261">
        <v>1.2</v>
      </c>
      <c r="C63" s="261">
        <v>1</v>
      </c>
      <c r="D63" s="266">
        <f t="shared" si="13"/>
        <v>1.2</v>
      </c>
      <c r="E63" s="388"/>
      <c r="F63" s="270">
        <v>300</v>
      </c>
      <c r="G63" s="79" t="s">
        <v>35</v>
      </c>
      <c r="H63" s="91">
        <v>1</v>
      </c>
      <c r="I63" s="120">
        <f t="shared" si="27"/>
        <v>0.16666666666666666</v>
      </c>
      <c r="J63" s="8">
        <f t="shared" si="28"/>
        <v>0.19999999999999998</v>
      </c>
      <c r="K63" s="138">
        <f t="shared" si="29"/>
        <v>3.0303030303030302E-5</v>
      </c>
    </row>
    <row r="64" spans="1:11" x14ac:dyDescent="0.35">
      <c r="A64" s="260" t="s">
        <v>45</v>
      </c>
      <c r="B64" s="261">
        <v>1.65</v>
      </c>
      <c r="C64" s="261">
        <v>33</v>
      </c>
      <c r="D64" s="266">
        <f t="shared" si="13"/>
        <v>54.449999999999996</v>
      </c>
      <c r="E64" s="388"/>
      <c r="F64" s="270">
        <v>300</v>
      </c>
      <c r="G64" s="79" t="s">
        <v>35</v>
      </c>
      <c r="H64" s="91">
        <v>1</v>
      </c>
      <c r="I64" s="120">
        <f t="shared" si="27"/>
        <v>0.16666666666666666</v>
      </c>
      <c r="J64" s="125">
        <f t="shared" si="28"/>
        <v>9.0749999999999993</v>
      </c>
      <c r="K64" s="137">
        <f t="shared" si="29"/>
        <v>1.3749999999999999E-3</v>
      </c>
    </row>
    <row r="65" spans="1:11" x14ac:dyDescent="0.35">
      <c r="A65" s="260" t="s">
        <v>46</v>
      </c>
      <c r="B65" s="261">
        <v>2.13</v>
      </c>
      <c r="C65" s="261">
        <v>3</v>
      </c>
      <c r="D65" s="266">
        <f t="shared" si="13"/>
        <v>6.39</v>
      </c>
      <c r="E65" s="388"/>
      <c r="F65" s="270">
        <v>300</v>
      </c>
      <c r="G65" s="79" t="s">
        <v>35</v>
      </c>
      <c r="H65" s="91">
        <v>1</v>
      </c>
      <c r="I65" s="120">
        <f t="shared" si="27"/>
        <v>0.16666666666666666</v>
      </c>
      <c r="J65" s="8">
        <f t="shared" si="28"/>
        <v>1.0649999999999999</v>
      </c>
      <c r="K65" s="138">
        <f t="shared" si="29"/>
        <v>1.6136363636363635E-4</v>
      </c>
    </row>
    <row r="66" spans="1:11" x14ac:dyDescent="0.35">
      <c r="A66" s="260" t="s">
        <v>47</v>
      </c>
      <c r="B66" s="261">
        <v>5.25</v>
      </c>
      <c r="C66" s="261">
        <v>1</v>
      </c>
      <c r="D66" s="266">
        <f t="shared" si="13"/>
        <v>5.25</v>
      </c>
      <c r="E66" s="388"/>
      <c r="F66" s="270">
        <v>300</v>
      </c>
      <c r="G66" s="79" t="s">
        <v>35</v>
      </c>
      <c r="H66" s="91">
        <v>1</v>
      </c>
      <c r="I66" s="120">
        <f t="shared" si="27"/>
        <v>0.16666666666666666</v>
      </c>
      <c r="J66" s="125">
        <f t="shared" si="28"/>
        <v>0.875</v>
      </c>
      <c r="K66" s="137">
        <f t="shared" si="29"/>
        <v>1.3257575757575759E-4</v>
      </c>
    </row>
    <row r="67" spans="1:11" x14ac:dyDescent="0.35">
      <c r="A67" s="260" t="s">
        <v>48</v>
      </c>
      <c r="B67" s="261">
        <v>3.23</v>
      </c>
      <c r="C67" s="261">
        <v>5</v>
      </c>
      <c r="D67" s="266">
        <f t="shared" si="13"/>
        <v>16.149999999999999</v>
      </c>
      <c r="E67" s="388"/>
      <c r="F67" s="270">
        <v>300</v>
      </c>
      <c r="G67" s="79" t="s">
        <v>35</v>
      </c>
      <c r="H67" s="91">
        <v>1</v>
      </c>
      <c r="I67" s="120">
        <f t="shared" si="27"/>
        <v>0.16666666666666666</v>
      </c>
      <c r="J67" s="8">
        <f t="shared" si="28"/>
        <v>2.6916666666666664</v>
      </c>
      <c r="K67" s="138">
        <f t="shared" si="29"/>
        <v>4.0782828282828282E-4</v>
      </c>
    </row>
    <row r="68" spans="1:11" x14ac:dyDescent="0.35">
      <c r="A68" s="260" t="s">
        <v>49</v>
      </c>
      <c r="B68" s="261">
        <v>2.56</v>
      </c>
      <c r="C68" s="261">
        <v>5</v>
      </c>
      <c r="D68" s="266">
        <f t="shared" si="13"/>
        <v>12.8</v>
      </c>
      <c r="E68" s="388"/>
      <c r="F68" s="270">
        <v>300</v>
      </c>
      <c r="G68" s="79" t="s">
        <v>35</v>
      </c>
      <c r="H68" s="91">
        <v>1</v>
      </c>
      <c r="I68" s="120">
        <f t="shared" si="27"/>
        <v>0.16666666666666666</v>
      </c>
      <c r="J68" s="125">
        <f t="shared" si="28"/>
        <v>2.1333333333333333</v>
      </c>
      <c r="K68" s="137">
        <f t="shared" si="29"/>
        <v>3.2323232323232319E-4</v>
      </c>
    </row>
    <row r="69" spans="1:11" x14ac:dyDescent="0.35">
      <c r="A69" s="260" t="s">
        <v>50</v>
      </c>
      <c r="B69" s="261">
        <v>2.89</v>
      </c>
      <c r="C69" s="261">
        <v>1</v>
      </c>
      <c r="D69" s="266">
        <f t="shared" si="13"/>
        <v>2.89</v>
      </c>
      <c r="E69" s="388"/>
      <c r="F69" s="270">
        <v>300</v>
      </c>
      <c r="G69" s="79" t="s">
        <v>35</v>
      </c>
      <c r="H69" s="91">
        <v>1</v>
      </c>
      <c r="I69" s="120">
        <f t="shared" si="27"/>
        <v>0.16666666666666666</v>
      </c>
      <c r="J69" s="8">
        <f t="shared" si="28"/>
        <v>0.48166666666666669</v>
      </c>
      <c r="K69" s="138">
        <f t="shared" si="29"/>
        <v>7.2979797979797983E-5</v>
      </c>
    </row>
    <row r="70" spans="1:11" x14ac:dyDescent="0.35">
      <c r="A70" s="260" t="s">
        <v>51</v>
      </c>
      <c r="B70" s="261">
        <v>2.08</v>
      </c>
      <c r="C70" s="261">
        <v>4</v>
      </c>
      <c r="D70" s="266">
        <f t="shared" si="13"/>
        <v>8.32</v>
      </c>
      <c r="E70" s="388"/>
      <c r="F70" s="270">
        <v>300</v>
      </c>
      <c r="G70" s="79" t="s">
        <v>35</v>
      </c>
      <c r="H70" s="91">
        <v>1</v>
      </c>
      <c r="I70" s="120">
        <f t="shared" si="27"/>
        <v>0.16666666666666666</v>
      </c>
      <c r="J70" s="125">
        <f t="shared" si="28"/>
        <v>1.3866666666666667</v>
      </c>
      <c r="K70" s="137">
        <f t="shared" si="29"/>
        <v>2.1010101010101009E-4</v>
      </c>
    </row>
    <row r="71" spans="1:11" x14ac:dyDescent="0.35">
      <c r="A71" s="260" t="s">
        <v>52</v>
      </c>
      <c r="B71" s="261">
        <v>0.6</v>
      </c>
      <c r="C71" s="261">
        <v>2</v>
      </c>
      <c r="D71" s="266">
        <f t="shared" si="13"/>
        <v>1.2</v>
      </c>
      <c r="E71" s="388"/>
      <c r="F71" s="270">
        <v>300</v>
      </c>
      <c r="G71" s="79" t="s">
        <v>35</v>
      </c>
      <c r="H71" s="91">
        <v>1</v>
      </c>
      <c r="I71" s="120">
        <f t="shared" si="27"/>
        <v>0.16666666666666666</v>
      </c>
      <c r="J71" s="8">
        <f t="shared" si="28"/>
        <v>0.19999999999999998</v>
      </c>
      <c r="K71" s="138">
        <f t="shared" si="29"/>
        <v>3.0303030303030302E-5</v>
      </c>
    </row>
    <row r="72" spans="1:11" x14ac:dyDescent="0.35">
      <c r="A72" s="260" t="s">
        <v>53</v>
      </c>
      <c r="B72" s="261">
        <v>1.68</v>
      </c>
      <c r="C72" s="261">
        <v>2</v>
      </c>
      <c r="D72" s="266">
        <f t="shared" si="13"/>
        <v>3.36</v>
      </c>
      <c r="E72" s="388"/>
      <c r="F72" s="270">
        <v>300</v>
      </c>
      <c r="G72" s="79" t="s">
        <v>35</v>
      </c>
      <c r="H72" s="91">
        <v>1</v>
      </c>
      <c r="I72" s="120">
        <f t="shared" si="27"/>
        <v>0.16666666666666666</v>
      </c>
      <c r="J72" s="125">
        <f t="shared" si="28"/>
        <v>0.55999999999999994</v>
      </c>
      <c r="K72" s="137">
        <f t="shared" si="29"/>
        <v>8.4848484848484832E-5</v>
      </c>
    </row>
    <row r="73" spans="1:11" x14ac:dyDescent="0.35">
      <c r="A73" s="260" t="s">
        <v>54</v>
      </c>
      <c r="B73" s="261">
        <v>1.71</v>
      </c>
      <c r="C73" s="261">
        <v>1</v>
      </c>
      <c r="D73" s="266">
        <f t="shared" si="13"/>
        <v>1.71</v>
      </c>
      <c r="E73" s="388"/>
      <c r="F73" s="270">
        <v>300</v>
      </c>
      <c r="G73" s="79" t="s">
        <v>35</v>
      </c>
      <c r="H73" s="91">
        <v>1</v>
      </c>
      <c r="I73" s="120">
        <f t="shared" si="27"/>
        <v>0.16666666666666666</v>
      </c>
      <c r="J73" s="8">
        <f t="shared" si="28"/>
        <v>0.28499999999999998</v>
      </c>
      <c r="K73" s="138">
        <f t="shared" si="29"/>
        <v>4.318181818181818E-5</v>
      </c>
    </row>
    <row r="74" spans="1:11" x14ac:dyDescent="0.35">
      <c r="A74" s="260" t="s">
        <v>55</v>
      </c>
      <c r="B74" s="261">
        <v>2.1</v>
      </c>
      <c r="C74" s="261">
        <v>11</v>
      </c>
      <c r="D74" s="266">
        <f t="shared" si="13"/>
        <v>23.1</v>
      </c>
      <c r="E74" s="388"/>
      <c r="F74" s="270">
        <v>300</v>
      </c>
      <c r="G74" s="79" t="s">
        <v>35</v>
      </c>
      <c r="H74" s="91">
        <v>1</v>
      </c>
      <c r="I74" s="120">
        <f t="shared" si="27"/>
        <v>0.16666666666666666</v>
      </c>
      <c r="J74" s="125">
        <f t="shared" si="28"/>
        <v>3.85</v>
      </c>
      <c r="K74" s="137">
        <f t="shared" si="29"/>
        <v>5.8333333333333338E-4</v>
      </c>
    </row>
    <row r="75" spans="1:11" x14ac:dyDescent="0.35">
      <c r="A75" s="260" t="s">
        <v>56</v>
      </c>
      <c r="B75" s="261">
        <v>1.1299999999999999</v>
      </c>
      <c r="C75" s="261">
        <v>4</v>
      </c>
      <c r="D75" s="266">
        <f t="shared" si="13"/>
        <v>4.5199999999999996</v>
      </c>
      <c r="E75" s="388"/>
      <c r="F75" s="270">
        <v>300</v>
      </c>
      <c r="G75" s="79" t="s">
        <v>35</v>
      </c>
      <c r="H75" s="91">
        <v>1</v>
      </c>
      <c r="I75" s="120">
        <f t="shared" si="27"/>
        <v>0.16666666666666666</v>
      </c>
      <c r="J75" s="8">
        <f t="shared" si="28"/>
        <v>0.75333333333333319</v>
      </c>
      <c r="K75" s="138">
        <f t="shared" si="29"/>
        <v>1.1414141414141412E-4</v>
      </c>
    </row>
    <row r="76" spans="1:11" x14ac:dyDescent="0.35">
      <c r="A76" s="260" t="s">
        <v>57</v>
      </c>
      <c r="B76" s="261">
        <v>1.8</v>
      </c>
      <c r="C76" s="261">
        <v>4</v>
      </c>
      <c r="D76" s="266">
        <f t="shared" si="13"/>
        <v>7.2</v>
      </c>
      <c r="E76" s="388"/>
      <c r="F76" s="270">
        <v>300</v>
      </c>
      <c r="G76" s="79" t="s">
        <v>35</v>
      </c>
      <c r="H76" s="91">
        <v>1</v>
      </c>
      <c r="I76" s="120">
        <f t="shared" si="27"/>
        <v>0.16666666666666666</v>
      </c>
      <c r="J76" s="125">
        <f t="shared" si="28"/>
        <v>1.2</v>
      </c>
      <c r="K76" s="137">
        <f t="shared" si="29"/>
        <v>1.8181818181818183E-4</v>
      </c>
    </row>
    <row r="77" spans="1:11" x14ac:dyDescent="0.35">
      <c r="A77" s="260" t="s">
        <v>58</v>
      </c>
      <c r="B77" s="261">
        <v>0.48</v>
      </c>
      <c r="C77" s="261">
        <v>2</v>
      </c>
      <c r="D77" s="266">
        <f t="shared" si="13"/>
        <v>0.96</v>
      </c>
      <c r="E77" s="388"/>
      <c r="F77" s="270">
        <v>300</v>
      </c>
      <c r="G77" s="79" t="s">
        <v>35</v>
      </c>
      <c r="H77" s="91">
        <v>1</v>
      </c>
      <c r="I77" s="120">
        <f t="shared" si="27"/>
        <v>0.16666666666666666</v>
      </c>
      <c r="J77" s="8">
        <f t="shared" si="28"/>
        <v>0.15999999999999998</v>
      </c>
      <c r="K77" s="138">
        <f t="shared" si="29"/>
        <v>2.4242424242424237E-5</v>
      </c>
    </row>
    <row r="78" spans="1:11" x14ac:dyDescent="0.35">
      <c r="A78" s="260" t="s">
        <v>59</v>
      </c>
      <c r="B78" s="261">
        <v>0.7</v>
      </c>
      <c r="C78" s="261">
        <v>2</v>
      </c>
      <c r="D78" s="266">
        <f t="shared" si="13"/>
        <v>1.4</v>
      </c>
      <c r="E78" s="388"/>
      <c r="F78" s="270">
        <v>300</v>
      </c>
      <c r="G78" s="79" t="s">
        <v>35</v>
      </c>
      <c r="H78" s="91">
        <v>1</v>
      </c>
      <c r="I78" s="120">
        <f t="shared" si="27"/>
        <v>0.16666666666666666</v>
      </c>
      <c r="J78" s="125">
        <f t="shared" si="28"/>
        <v>0.23333333333333331</v>
      </c>
      <c r="K78" s="137">
        <f t="shared" si="29"/>
        <v>3.5353535353535352E-5</v>
      </c>
    </row>
    <row r="79" spans="1:11" x14ac:dyDescent="0.35">
      <c r="A79" s="262" t="s">
        <v>60</v>
      </c>
      <c r="B79" s="263">
        <v>0.6</v>
      </c>
      <c r="C79" s="263">
        <v>2</v>
      </c>
      <c r="D79" s="267">
        <f t="shared" si="13"/>
        <v>1.2</v>
      </c>
      <c r="E79" s="388"/>
      <c r="F79" s="280">
        <v>300</v>
      </c>
      <c r="G79" s="79" t="s">
        <v>35</v>
      </c>
      <c r="H79" s="91">
        <v>1</v>
      </c>
      <c r="I79" s="120">
        <f t="shared" si="27"/>
        <v>0.16666666666666666</v>
      </c>
      <c r="J79" s="8">
        <f t="shared" si="28"/>
        <v>0.19999999999999998</v>
      </c>
      <c r="K79" s="138">
        <f t="shared" si="29"/>
        <v>3.0303030303030302E-5</v>
      </c>
    </row>
    <row r="80" spans="1:11" x14ac:dyDescent="0.35">
      <c r="A80" s="264" t="s">
        <v>33</v>
      </c>
      <c r="B80" s="255">
        <v>3.2</v>
      </c>
      <c r="C80" s="255">
        <v>5</v>
      </c>
      <c r="D80" s="268">
        <f t="shared" si="13"/>
        <v>16</v>
      </c>
      <c r="E80" s="396" t="s">
        <v>61</v>
      </c>
      <c r="F80" s="281">
        <v>300</v>
      </c>
      <c r="G80" s="82" t="s">
        <v>35</v>
      </c>
      <c r="H80" s="286">
        <v>1</v>
      </c>
      <c r="I80" s="122">
        <f t="shared" si="27"/>
        <v>0.16666666666666666</v>
      </c>
      <c r="J80" s="278">
        <f>D80*I80</f>
        <v>2.6666666666666665</v>
      </c>
      <c r="K80" s="279">
        <f>J80/F80/22</f>
        <v>4.0404040404040404E-4</v>
      </c>
    </row>
    <row r="81" spans="1:11" x14ac:dyDescent="0.35">
      <c r="A81" s="228" t="s">
        <v>36</v>
      </c>
      <c r="B81" s="229">
        <v>2.96</v>
      </c>
      <c r="C81" s="229">
        <v>1</v>
      </c>
      <c r="D81" s="266">
        <f t="shared" si="13"/>
        <v>2.96</v>
      </c>
      <c r="E81" s="396"/>
      <c r="F81" s="271">
        <v>300</v>
      </c>
      <c r="G81" s="82" t="s">
        <v>35</v>
      </c>
      <c r="H81" s="286">
        <v>1</v>
      </c>
      <c r="I81" s="122">
        <f t="shared" si="27"/>
        <v>0.16666666666666666</v>
      </c>
      <c r="J81" s="25">
        <f t="shared" ref="J81" si="30">D81*I81</f>
        <v>0.49333333333333329</v>
      </c>
      <c r="K81" s="282">
        <f t="shared" ref="K81:K105" si="31">J81/F81/22</f>
        <v>7.4747474747474739E-5</v>
      </c>
    </row>
    <row r="82" spans="1:11" x14ac:dyDescent="0.35">
      <c r="A82" s="228" t="s">
        <v>37</v>
      </c>
      <c r="B82" s="71">
        <v>0.8</v>
      </c>
      <c r="C82" s="71">
        <v>1</v>
      </c>
      <c r="D82" s="266">
        <f t="shared" si="13"/>
        <v>0.8</v>
      </c>
      <c r="E82" s="396"/>
      <c r="F82" s="271">
        <v>300</v>
      </c>
      <c r="G82" s="82" t="s">
        <v>35</v>
      </c>
      <c r="H82" s="286">
        <v>1</v>
      </c>
      <c r="I82" s="122">
        <f t="shared" si="27"/>
        <v>0.16666666666666666</v>
      </c>
      <c r="J82" s="8">
        <f t="shared" ref="J82:J105" si="32">D82*I82</f>
        <v>0.13333333333333333</v>
      </c>
      <c r="K82" s="223">
        <f t="shared" si="31"/>
        <v>2.0202020202020199E-5</v>
      </c>
    </row>
    <row r="83" spans="1:11" x14ac:dyDescent="0.35">
      <c r="A83" s="228" t="s">
        <v>38</v>
      </c>
      <c r="B83" s="71">
        <v>2.88</v>
      </c>
      <c r="C83" s="71">
        <v>1</v>
      </c>
      <c r="D83" s="266">
        <f t="shared" si="13"/>
        <v>2.88</v>
      </c>
      <c r="E83" s="396"/>
      <c r="F83" s="271">
        <v>300</v>
      </c>
      <c r="G83" s="82" t="s">
        <v>35</v>
      </c>
      <c r="H83" s="286">
        <v>1</v>
      </c>
      <c r="I83" s="122">
        <f t="shared" si="27"/>
        <v>0.16666666666666666</v>
      </c>
      <c r="J83" s="8">
        <f t="shared" si="32"/>
        <v>0.48</v>
      </c>
      <c r="K83" s="223">
        <f t="shared" si="31"/>
        <v>7.2727272727272715E-5</v>
      </c>
    </row>
    <row r="84" spans="1:11" x14ac:dyDescent="0.35">
      <c r="A84" s="228" t="s">
        <v>39</v>
      </c>
      <c r="B84" s="71">
        <v>1.972</v>
      </c>
      <c r="C84" s="71">
        <v>2</v>
      </c>
      <c r="D84" s="266">
        <f t="shared" si="13"/>
        <v>3.944</v>
      </c>
      <c r="E84" s="396"/>
      <c r="F84" s="271">
        <v>300</v>
      </c>
      <c r="G84" s="82" t="s">
        <v>35</v>
      </c>
      <c r="H84" s="286">
        <v>1</v>
      </c>
      <c r="I84" s="122">
        <f t="shared" si="27"/>
        <v>0.16666666666666666</v>
      </c>
      <c r="J84" s="8">
        <f t="shared" si="32"/>
        <v>0.65733333333333333</v>
      </c>
      <c r="K84" s="223">
        <f t="shared" si="31"/>
        <v>9.9595959595959603E-5</v>
      </c>
    </row>
    <row r="85" spans="1:11" x14ac:dyDescent="0.35">
      <c r="A85" s="228" t="s">
        <v>40</v>
      </c>
      <c r="B85" s="71">
        <v>3.75</v>
      </c>
      <c r="C85" s="71">
        <v>1</v>
      </c>
      <c r="D85" s="266">
        <f t="shared" si="13"/>
        <v>3.75</v>
      </c>
      <c r="E85" s="396"/>
      <c r="F85" s="271">
        <v>300</v>
      </c>
      <c r="G85" s="82" t="s">
        <v>35</v>
      </c>
      <c r="H85" s="286">
        <v>1</v>
      </c>
      <c r="I85" s="122">
        <f t="shared" si="27"/>
        <v>0.16666666666666666</v>
      </c>
      <c r="J85" s="8">
        <f t="shared" si="32"/>
        <v>0.625</v>
      </c>
      <c r="K85" s="223">
        <f t="shared" si="31"/>
        <v>9.4696969696969697E-5</v>
      </c>
    </row>
    <row r="86" spans="1:11" x14ac:dyDescent="0.35">
      <c r="A86" s="228" t="s">
        <v>41</v>
      </c>
      <c r="B86" s="71">
        <v>3.1539999999999999</v>
      </c>
      <c r="C86" s="71">
        <v>1</v>
      </c>
      <c r="D86" s="266">
        <f t="shared" si="13"/>
        <v>3.1539999999999999</v>
      </c>
      <c r="E86" s="396"/>
      <c r="F86" s="271">
        <v>300</v>
      </c>
      <c r="G86" s="82" t="s">
        <v>35</v>
      </c>
      <c r="H86" s="286">
        <v>1</v>
      </c>
      <c r="I86" s="122">
        <f t="shared" si="27"/>
        <v>0.16666666666666666</v>
      </c>
      <c r="J86" s="8">
        <f t="shared" si="32"/>
        <v>0.52566666666666662</v>
      </c>
      <c r="K86" s="223">
        <f t="shared" si="31"/>
        <v>7.9646464646464645E-5</v>
      </c>
    </row>
    <row r="87" spans="1:11" x14ac:dyDescent="0.35">
      <c r="A87" s="228" t="s">
        <v>42</v>
      </c>
      <c r="B87" s="71">
        <v>1.6274999999999999</v>
      </c>
      <c r="C87" s="71">
        <v>3</v>
      </c>
      <c r="D87" s="266">
        <f t="shared" si="13"/>
        <v>4.8825000000000003</v>
      </c>
      <c r="E87" s="396"/>
      <c r="F87" s="271">
        <v>300</v>
      </c>
      <c r="G87" s="82" t="s">
        <v>35</v>
      </c>
      <c r="H87" s="286">
        <v>1</v>
      </c>
      <c r="I87" s="122">
        <f t="shared" si="27"/>
        <v>0.16666666666666666</v>
      </c>
      <c r="J87" s="8">
        <f t="shared" si="32"/>
        <v>0.81374999999999997</v>
      </c>
      <c r="K87" s="223">
        <f t="shared" si="31"/>
        <v>1.2329545454545454E-4</v>
      </c>
    </row>
    <row r="88" spans="1:11" x14ac:dyDescent="0.35">
      <c r="A88" s="228" t="s">
        <v>43</v>
      </c>
      <c r="B88" s="71">
        <v>1.3</v>
      </c>
      <c r="C88" s="71">
        <v>1</v>
      </c>
      <c r="D88" s="266">
        <f t="shared" si="13"/>
        <v>1.3</v>
      </c>
      <c r="E88" s="396"/>
      <c r="F88" s="271">
        <v>300</v>
      </c>
      <c r="G88" s="82" t="s">
        <v>35</v>
      </c>
      <c r="H88" s="286">
        <v>1</v>
      </c>
      <c r="I88" s="122">
        <f t="shared" si="27"/>
        <v>0.16666666666666666</v>
      </c>
      <c r="J88" s="8">
        <f t="shared" si="32"/>
        <v>0.21666666666666667</v>
      </c>
      <c r="K88" s="223">
        <f t="shared" si="31"/>
        <v>3.2828282828282832E-5</v>
      </c>
    </row>
    <row r="89" spans="1:11" x14ac:dyDescent="0.35">
      <c r="A89" s="228" t="s">
        <v>44</v>
      </c>
      <c r="B89" s="71">
        <v>1.2</v>
      </c>
      <c r="C89" s="71">
        <v>1</v>
      </c>
      <c r="D89" s="266">
        <f t="shared" si="13"/>
        <v>1.2</v>
      </c>
      <c r="E89" s="396"/>
      <c r="F89" s="271">
        <v>300</v>
      </c>
      <c r="G89" s="82" t="s">
        <v>35</v>
      </c>
      <c r="H89" s="286">
        <v>1</v>
      </c>
      <c r="I89" s="122">
        <f t="shared" si="27"/>
        <v>0.16666666666666666</v>
      </c>
      <c r="J89" s="8">
        <f t="shared" si="32"/>
        <v>0.19999999999999998</v>
      </c>
      <c r="K89" s="223">
        <f t="shared" si="31"/>
        <v>3.0303030303030302E-5</v>
      </c>
    </row>
    <row r="90" spans="1:11" x14ac:dyDescent="0.35">
      <c r="A90" s="228" t="s">
        <v>45</v>
      </c>
      <c r="B90" s="71">
        <v>1.65</v>
      </c>
      <c r="C90" s="71">
        <v>33</v>
      </c>
      <c r="D90" s="266">
        <f t="shared" si="13"/>
        <v>54.449999999999996</v>
      </c>
      <c r="E90" s="396"/>
      <c r="F90" s="271">
        <v>300</v>
      </c>
      <c r="G90" s="82" t="s">
        <v>35</v>
      </c>
      <c r="H90" s="286">
        <v>1</v>
      </c>
      <c r="I90" s="122">
        <f t="shared" si="27"/>
        <v>0.16666666666666666</v>
      </c>
      <c r="J90" s="8">
        <f t="shared" si="32"/>
        <v>9.0749999999999993</v>
      </c>
      <c r="K90" s="223">
        <f t="shared" si="31"/>
        <v>1.3749999999999999E-3</v>
      </c>
    </row>
    <row r="91" spans="1:11" x14ac:dyDescent="0.35">
      <c r="A91" s="228" t="s">
        <v>46</v>
      </c>
      <c r="B91" s="202">
        <v>2.13</v>
      </c>
      <c r="C91" s="202">
        <v>3</v>
      </c>
      <c r="D91" s="266">
        <f t="shared" si="13"/>
        <v>6.39</v>
      </c>
      <c r="E91" s="396"/>
      <c r="F91" s="271">
        <v>300</v>
      </c>
      <c r="G91" s="82" t="s">
        <v>35</v>
      </c>
      <c r="H91" s="286">
        <v>1</v>
      </c>
      <c r="I91" s="122">
        <f t="shared" si="27"/>
        <v>0.16666666666666666</v>
      </c>
      <c r="J91" s="8">
        <f t="shared" si="32"/>
        <v>1.0649999999999999</v>
      </c>
      <c r="K91" s="223">
        <f t="shared" si="31"/>
        <v>1.6136363636363635E-4</v>
      </c>
    </row>
    <row r="92" spans="1:11" x14ac:dyDescent="0.35">
      <c r="A92" s="228" t="s">
        <v>47</v>
      </c>
      <c r="B92" s="202">
        <v>5.25</v>
      </c>
      <c r="C92" s="202">
        <v>1</v>
      </c>
      <c r="D92" s="266">
        <f t="shared" si="13"/>
        <v>5.25</v>
      </c>
      <c r="E92" s="396"/>
      <c r="F92" s="271">
        <v>300</v>
      </c>
      <c r="G92" s="82" t="s">
        <v>35</v>
      </c>
      <c r="H92" s="286">
        <v>1</v>
      </c>
      <c r="I92" s="122">
        <f t="shared" si="27"/>
        <v>0.16666666666666666</v>
      </c>
      <c r="J92" s="8">
        <f t="shared" si="32"/>
        <v>0.875</v>
      </c>
      <c r="K92" s="223">
        <f t="shared" si="31"/>
        <v>1.3257575757575759E-4</v>
      </c>
    </row>
    <row r="93" spans="1:11" x14ac:dyDescent="0.35">
      <c r="A93" s="228" t="s">
        <v>48</v>
      </c>
      <c r="B93" s="202">
        <v>3.23</v>
      </c>
      <c r="C93" s="202">
        <v>5</v>
      </c>
      <c r="D93" s="266">
        <f t="shared" si="13"/>
        <v>16.149999999999999</v>
      </c>
      <c r="E93" s="396"/>
      <c r="F93" s="271">
        <v>300</v>
      </c>
      <c r="G93" s="82" t="s">
        <v>35</v>
      </c>
      <c r="H93" s="286">
        <v>1</v>
      </c>
      <c r="I93" s="122">
        <f t="shared" si="27"/>
        <v>0.16666666666666666</v>
      </c>
      <c r="J93" s="8">
        <f t="shared" si="32"/>
        <v>2.6916666666666664</v>
      </c>
      <c r="K93" s="223">
        <f t="shared" si="31"/>
        <v>4.0782828282828282E-4</v>
      </c>
    </row>
    <row r="94" spans="1:11" x14ac:dyDescent="0.35">
      <c r="A94" s="228" t="s">
        <v>49</v>
      </c>
      <c r="B94" s="202">
        <v>2.56</v>
      </c>
      <c r="C94" s="202">
        <v>5</v>
      </c>
      <c r="D94" s="266">
        <f t="shared" si="13"/>
        <v>12.8</v>
      </c>
      <c r="E94" s="396"/>
      <c r="F94" s="271">
        <v>300</v>
      </c>
      <c r="G94" s="82" t="s">
        <v>35</v>
      </c>
      <c r="H94" s="286">
        <v>1</v>
      </c>
      <c r="I94" s="122">
        <f t="shared" si="27"/>
        <v>0.16666666666666666</v>
      </c>
      <c r="J94" s="8">
        <f t="shared" si="32"/>
        <v>2.1333333333333333</v>
      </c>
      <c r="K94" s="223">
        <f t="shared" si="31"/>
        <v>3.2323232323232319E-4</v>
      </c>
    </row>
    <row r="95" spans="1:11" x14ac:dyDescent="0.35">
      <c r="A95" s="228" t="s">
        <v>50</v>
      </c>
      <c r="B95" s="202">
        <v>2.89</v>
      </c>
      <c r="C95" s="202">
        <v>1</v>
      </c>
      <c r="D95" s="266">
        <f t="shared" si="13"/>
        <v>2.89</v>
      </c>
      <c r="E95" s="396"/>
      <c r="F95" s="271">
        <v>300</v>
      </c>
      <c r="G95" s="82" t="s">
        <v>35</v>
      </c>
      <c r="H95" s="286">
        <v>1</v>
      </c>
      <c r="I95" s="122">
        <f t="shared" si="27"/>
        <v>0.16666666666666666</v>
      </c>
      <c r="J95" s="8">
        <f t="shared" si="32"/>
        <v>0.48166666666666669</v>
      </c>
      <c r="K95" s="223">
        <f t="shared" si="31"/>
        <v>7.2979797979797983E-5</v>
      </c>
    </row>
    <row r="96" spans="1:11" x14ac:dyDescent="0.35">
      <c r="A96" s="228" t="s">
        <v>51</v>
      </c>
      <c r="B96" s="202">
        <v>2.08</v>
      </c>
      <c r="C96" s="202">
        <v>4</v>
      </c>
      <c r="D96" s="266">
        <f t="shared" si="13"/>
        <v>8.32</v>
      </c>
      <c r="E96" s="396"/>
      <c r="F96" s="271">
        <v>300</v>
      </c>
      <c r="G96" s="82" t="s">
        <v>35</v>
      </c>
      <c r="H96" s="286">
        <v>1</v>
      </c>
      <c r="I96" s="122">
        <f t="shared" si="27"/>
        <v>0.16666666666666666</v>
      </c>
      <c r="J96" s="8">
        <f t="shared" si="32"/>
        <v>1.3866666666666667</v>
      </c>
      <c r="K96" s="223">
        <f t="shared" si="31"/>
        <v>2.1010101010101009E-4</v>
      </c>
    </row>
    <row r="97" spans="1:14" x14ac:dyDescent="0.35">
      <c r="A97" s="228" t="s">
        <v>52</v>
      </c>
      <c r="B97" s="202">
        <v>0.6</v>
      </c>
      <c r="C97" s="202">
        <v>2</v>
      </c>
      <c r="D97" s="266">
        <f t="shared" si="13"/>
        <v>1.2</v>
      </c>
      <c r="E97" s="396"/>
      <c r="F97" s="271">
        <v>300</v>
      </c>
      <c r="G97" s="82" t="s">
        <v>35</v>
      </c>
      <c r="H97" s="286">
        <v>1</v>
      </c>
      <c r="I97" s="122">
        <f t="shared" si="27"/>
        <v>0.16666666666666666</v>
      </c>
      <c r="J97" s="8">
        <f t="shared" si="32"/>
        <v>0.19999999999999998</v>
      </c>
      <c r="K97" s="223">
        <f t="shared" si="31"/>
        <v>3.0303030303030302E-5</v>
      </c>
    </row>
    <row r="98" spans="1:14" x14ac:dyDescent="0.35">
      <c r="A98" s="228" t="s">
        <v>53</v>
      </c>
      <c r="B98" s="202">
        <v>1.68</v>
      </c>
      <c r="C98" s="202">
        <v>2</v>
      </c>
      <c r="D98" s="266">
        <f t="shared" si="13"/>
        <v>3.36</v>
      </c>
      <c r="E98" s="396"/>
      <c r="F98" s="271">
        <v>300</v>
      </c>
      <c r="G98" s="82" t="s">
        <v>35</v>
      </c>
      <c r="H98" s="286">
        <v>1</v>
      </c>
      <c r="I98" s="122">
        <f t="shared" si="27"/>
        <v>0.16666666666666666</v>
      </c>
      <c r="J98" s="8">
        <f t="shared" si="32"/>
        <v>0.55999999999999994</v>
      </c>
      <c r="K98" s="223">
        <f t="shared" si="31"/>
        <v>8.4848484848484832E-5</v>
      </c>
    </row>
    <row r="99" spans="1:14" x14ac:dyDescent="0.35">
      <c r="A99" s="228" t="s">
        <v>54</v>
      </c>
      <c r="B99" s="202">
        <v>1.71</v>
      </c>
      <c r="C99" s="202">
        <v>1</v>
      </c>
      <c r="D99" s="266">
        <f t="shared" si="13"/>
        <v>1.71</v>
      </c>
      <c r="E99" s="396"/>
      <c r="F99" s="271">
        <v>300</v>
      </c>
      <c r="G99" s="82" t="s">
        <v>35</v>
      </c>
      <c r="H99" s="286">
        <v>1</v>
      </c>
      <c r="I99" s="122">
        <f t="shared" si="27"/>
        <v>0.16666666666666666</v>
      </c>
      <c r="J99" s="8">
        <f t="shared" si="32"/>
        <v>0.28499999999999998</v>
      </c>
      <c r="K99" s="223">
        <f t="shared" si="31"/>
        <v>4.318181818181818E-5</v>
      </c>
    </row>
    <row r="100" spans="1:14" x14ac:dyDescent="0.35">
      <c r="A100" s="228" t="s">
        <v>55</v>
      </c>
      <c r="B100" s="202">
        <v>2.1</v>
      </c>
      <c r="C100" s="202">
        <v>11</v>
      </c>
      <c r="D100" s="266">
        <f t="shared" si="13"/>
        <v>23.1</v>
      </c>
      <c r="E100" s="396"/>
      <c r="F100" s="271">
        <v>300</v>
      </c>
      <c r="G100" s="82" t="s">
        <v>35</v>
      </c>
      <c r="H100" s="286">
        <v>1</v>
      </c>
      <c r="I100" s="122">
        <f t="shared" si="27"/>
        <v>0.16666666666666666</v>
      </c>
      <c r="J100" s="8">
        <f t="shared" si="32"/>
        <v>3.85</v>
      </c>
      <c r="K100" s="223">
        <f t="shared" si="31"/>
        <v>5.8333333333333338E-4</v>
      </c>
    </row>
    <row r="101" spans="1:14" x14ac:dyDescent="0.35">
      <c r="A101" s="228" t="s">
        <v>56</v>
      </c>
      <c r="B101" s="202">
        <v>1.1299999999999999</v>
      </c>
      <c r="C101" s="202">
        <v>4</v>
      </c>
      <c r="D101" s="266">
        <f t="shared" si="13"/>
        <v>4.5199999999999996</v>
      </c>
      <c r="E101" s="396"/>
      <c r="F101" s="271">
        <v>300</v>
      </c>
      <c r="G101" s="82" t="s">
        <v>35</v>
      </c>
      <c r="H101" s="286">
        <v>1</v>
      </c>
      <c r="I101" s="122">
        <f t="shared" si="27"/>
        <v>0.16666666666666666</v>
      </c>
      <c r="J101" s="8">
        <f t="shared" si="32"/>
        <v>0.75333333333333319</v>
      </c>
      <c r="K101" s="223">
        <f t="shared" si="31"/>
        <v>1.1414141414141412E-4</v>
      </c>
    </row>
    <row r="102" spans="1:14" x14ac:dyDescent="0.35">
      <c r="A102" s="228" t="s">
        <v>57</v>
      </c>
      <c r="B102" s="202">
        <v>1.8</v>
      </c>
      <c r="C102" s="202">
        <v>4</v>
      </c>
      <c r="D102" s="266">
        <f t="shared" si="13"/>
        <v>7.2</v>
      </c>
      <c r="E102" s="396"/>
      <c r="F102" s="271">
        <v>300</v>
      </c>
      <c r="G102" s="82" t="s">
        <v>35</v>
      </c>
      <c r="H102" s="286">
        <v>1</v>
      </c>
      <c r="I102" s="122">
        <f t="shared" si="27"/>
        <v>0.16666666666666666</v>
      </c>
      <c r="J102" s="8">
        <f t="shared" si="32"/>
        <v>1.2</v>
      </c>
      <c r="K102" s="223">
        <f t="shared" si="31"/>
        <v>1.8181818181818183E-4</v>
      </c>
    </row>
    <row r="103" spans="1:14" x14ac:dyDescent="0.35">
      <c r="A103" s="228" t="s">
        <v>58</v>
      </c>
      <c r="B103" s="202">
        <v>0.48</v>
      </c>
      <c r="C103" s="202">
        <v>2</v>
      </c>
      <c r="D103" s="266">
        <f t="shared" si="13"/>
        <v>0.96</v>
      </c>
      <c r="E103" s="396"/>
      <c r="F103" s="271">
        <v>300</v>
      </c>
      <c r="G103" s="82" t="s">
        <v>35</v>
      </c>
      <c r="H103" s="286">
        <v>1</v>
      </c>
      <c r="I103" s="122">
        <f t="shared" si="27"/>
        <v>0.16666666666666666</v>
      </c>
      <c r="J103" s="8">
        <f t="shared" si="32"/>
        <v>0.15999999999999998</v>
      </c>
      <c r="K103" s="223">
        <f t="shared" si="31"/>
        <v>2.4242424242424237E-5</v>
      </c>
    </row>
    <row r="104" spans="1:14" x14ac:dyDescent="0.35">
      <c r="A104" s="228" t="s">
        <v>59</v>
      </c>
      <c r="B104" s="202">
        <v>0.7</v>
      </c>
      <c r="C104" s="202">
        <v>2</v>
      </c>
      <c r="D104" s="266">
        <f t="shared" si="13"/>
        <v>1.4</v>
      </c>
      <c r="E104" s="396"/>
      <c r="F104" s="271">
        <v>300</v>
      </c>
      <c r="G104" s="82" t="s">
        <v>35</v>
      </c>
      <c r="H104" s="286">
        <v>1</v>
      </c>
      <c r="I104" s="122">
        <f t="shared" si="27"/>
        <v>0.16666666666666666</v>
      </c>
      <c r="J104" s="8">
        <f t="shared" si="32"/>
        <v>0.23333333333333331</v>
      </c>
      <c r="K104" s="223">
        <f t="shared" si="31"/>
        <v>3.5353535353535352E-5</v>
      </c>
    </row>
    <row r="105" spans="1:14" x14ac:dyDescent="0.35">
      <c r="A105" s="257" t="s">
        <v>60</v>
      </c>
      <c r="B105" s="255">
        <v>0.6</v>
      </c>
      <c r="C105" s="255">
        <v>2</v>
      </c>
      <c r="D105" s="266">
        <f t="shared" si="13"/>
        <v>1.2</v>
      </c>
      <c r="E105" s="396"/>
      <c r="F105" s="271">
        <v>300</v>
      </c>
      <c r="G105" s="82" t="s">
        <v>35</v>
      </c>
      <c r="H105" s="286">
        <v>1</v>
      </c>
      <c r="I105" s="122">
        <f t="shared" si="27"/>
        <v>0.16666666666666666</v>
      </c>
      <c r="J105" s="8">
        <f t="shared" si="32"/>
        <v>0.19999999999999998</v>
      </c>
      <c r="K105" s="223">
        <f t="shared" si="31"/>
        <v>3.0303030303030302E-5</v>
      </c>
    </row>
    <row r="106" spans="1:14" x14ac:dyDescent="0.35">
      <c r="A106" s="258"/>
      <c r="B106" s="256"/>
      <c r="C106" s="256"/>
      <c r="D106" s="259">
        <f t="shared" si="13"/>
        <v>0</v>
      </c>
      <c r="E106" s="329" t="s">
        <v>62</v>
      </c>
      <c r="F106" s="210">
        <v>130</v>
      </c>
      <c r="G106" s="210"/>
      <c r="H106" s="211"/>
      <c r="I106" s="221"/>
      <c r="J106" s="25">
        <f>D106*I106</f>
        <v>0</v>
      </c>
      <c r="K106" s="224">
        <f>J106/F106/22</f>
        <v>0</v>
      </c>
    </row>
    <row r="107" spans="1:14" x14ac:dyDescent="0.35">
      <c r="A107" s="30"/>
      <c r="B107" s="209"/>
      <c r="C107" s="209"/>
      <c r="D107" s="206">
        <f t="shared" si="13"/>
        <v>0</v>
      </c>
      <c r="E107" s="330"/>
      <c r="F107" s="32">
        <v>130</v>
      </c>
      <c r="G107" s="32"/>
      <c r="H107" s="43"/>
      <c r="I107" s="111"/>
      <c r="J107" s="8">
        <f t="shared" ref="J107" si="33">D107*I107</f>
        <v>0</v>
      </c>
      <c r="K107" s="128">
        <f t="shared" ref="K107:K108" si="34">J107/F107/22</f>
        <v>0</v>
      </c>
    </row>
    <row r="108" spans="1:14" ht="15" thickBot="1" x14ac:dyDescent="0.4">
      <c r="A108" s="33"/>
      <c r="B108" s="34"/>
      <c r="C108" s="34"/>
      <c r="D108" s="208">
        <f t="shared" si="13"/>
        <v>0</v>
      </c>
      <c r="E108" s="331"/>
      <c r="F108" s="35">
        <v>130</v>
      </c>
      <c r="G108" s="35"/>
      <c r="H108" s="45"/>
      <c r="I108" s="112"/>
      <c r="J108" s="126">
        <f>D108*I108</f>
        <v>0</v>
      </c>
      <c r="K108" s="129">
        <f t="shared" si="34"/>
        <v>0</v>
      </c>
    </row>
    <row r="109" spans="1:14" x14ac:dyDescent="0.35">
      <c r="A109" s="194" t="s">
        <v>63</v>
      </c>
      <c r="B109" s="283">
        <v>1</v>
      </c>
      <c r="C109" s="283">
        <v>15</v>
      </c>
      <c r="D109" s="195">
        <f>C109*B109</f>
        <v>15</v>
      </c>
      <c r="E109" s="349" t="s">
        <v>64</v>
      </c>
      <c r="F109" s="196">
        <v>2</v>
      </c>
      <c r="G109" s="196" t="s">
        <v>35</v>
      </c>
      <c r="H109" s="197">
        <v>1</v>
      </c>
      <c r="I109" s="198">
        <f>1/6</f>
        <v>0.16666666666666666</v>
      </c>
      <c r="J109" s="199">
        <f t="shared" ref="J109:J112" si="35">D109*I109</f>
        <v>2.5</v>
      </c>
      <c r="K109" s="200">
        <f>J109/F109/22</f>
        <v>5.6818181818181816E-2</v>
      </c>
      <c r="M109" s="253"/>
      <c r="N109" s="253"/>
    </row>
    <row r="110" spans="1:14" x14ac:dyDescent="0.35">
      <c r="A110" s="181" t="s">
        <v>65</v>
      </c>
      <c r="B110" s="284">
        <v>1</v>
      </c>
      <c r="C110" s="284">
        <v>1</v>
      </c>
      <c r="D110" s="165">
        <f t="shared" ref="D110" si="36">C110*B110</f>
        <v>1</v>
      </c>
      <c r="E110" s="350"/>
      <c r="F110" s="170">
        <v>1</v>
      </c>
      <c r="G110" s="170" t="s">
        <v>35</v>
      </c>
      <c r="H110" s="182">
        <v>1</v>
      </c>
      <c r="I110" s="183">
        <f t="shared" ref="I110" si="37">1/6</f>
        <v>0.16666666666666666</v>
      </c>
      <c r="J110" s="164">
        <f t="shared" ref="J110" si="38">D110*I110</f>
        <v>0.16666666666666666</v>
      </c>
      <c r="K110" s="184">
        <f t="shared" ref="K110" si="39">J110/F110/22</f>
        <v>7.5757575757575751E-3</v>
      </c>
      <c r="M110" s="253"/>
      <c r="N110" s="253"/>
    </row>
    <row r="111" spans="1:14" x14ac:dyDescent="0.35">
      <c r="A111" s="181" t="s">
        <v>66</v>
      </c>
      <c r="B111" s="284">
        <v>1</v>
      </c>
      <c r="C111" s="284">
        <v>1</v>
      </c>
      <c r="D111" s="165">
        <f t="shared" ref="D111:D112" si="40">C111*B111</f>
        <v>1</v>
      </c>
      <c r="E111" s="350"/>
      <c r="F111" s="170">
        <v>10</v>
      </c>
      <c r="G111" s="170" t="s">
        <v>22</v>
      </c>
      <c r="H111" s="182">
        <v>1</v>
      </c>
      <c r="I111" s="183">
        <v>22</v>
      </c>
      <c r="J111" s="164">
        <f t="shared" si="35"/>
        <v>22</v>
      </c>
      <c r="K111" s="184">
        <f t="shared" ref="K111:K112" si="41">J111/F111/22</f>
        <v>0.1</v>
      </c>
      <c r="M111" s="253"/>
      <c r="N111" s="253"/>
    </row>
    <row r="112" spans="1:14" ht="29" x14ac:dyDescent="0.35">
      <c r="A112" s="185" t="s">
        <v>67</v>
      </c>
      <c r="B112" s="285">
        <v>1</v>
      </c>
      <c r="C112" s="285">
        <v>1</v>
      </c>
      <c r="D112" s="162">
        <f t="shared" si="40"/>
        <v>1</v>
      </c>
      <c r="E112" s="350"/>
      <c r="F112" s="171">
        <v>32</v>
      </c>
      <c r="G112" s="170" t="s">
        <v>24</v>
      </c>
      <c r="H112" s="182">
        <v>1</v>
      </c>
      <c r="I112" s="163">
        <v>4</v>
      </c>
      <c r="J112" s="164">
        <f t="shared" si="35"/>
        <v>4</v>
      </c>
      <c r="K112" s="184">
        <f t="shared" si="41"/>
        <v>5.681818181818182E-3</v>
      </c>
      <c r="M112" s="253"/>
    </row>
    <row r="113" spans="1:15" ht="15" thickBot="1" x14ac:dyDescent="0.4">
      <c r="A113" s="186"/>
      <c r="B113" s="187"/>
      <c r="C113" s="187"/>
      <c r="D113" s="187"/>
      <c r="E113" s="351"/>
      <c r="F113" s="188"/>
      <c r="G113" s="188"/>
      <c r="H113" s="189"/>
      <c r="I113" s="190"/>
      <c r="J113" s="191"/>
      <c r="K113" s="192"/>
    </row>
    <row r="114" spans="1:15" ht="15" thickBot="1" x14ac:dyDescent="0.4">
      <c r="A114" s="337" t="s">
        <v>68</v>
      </c>
      <c r="B114" s="338"/>
      <c r="C114" s="338"/>
      <c r="D114" s="7">
        <f>SUM(D2:D112)</f>
        <v>9740.6509999999944</v>
      </c>
      <c r="E114" s="347" t="s">
        <v>69</v>
      </c>
      <c r="F114" s="348"/>
      <c r="G114" s="348"/>
      <c r="I114" s="222">
        <f>TRUNC(SUM(D2:D39))</f>
        <v>3279</v>
      </c>
      <c r="J114" s="225"/>
      <c r="K114" s="142" t="s">
        <v>70</v>
      </c>
    </row>
    <row r="115" spans="1:15" ht="15" thickBot="1" x14ac:dyDescent="0.4">
      <c r="A115" s="339" t="s">
        <v>71</v>
      </c>
      <c r="B115" s="340"/>
      <c r="C115" s="340"/>
      <c r="D115" s="340"/>
      <c r="E115" s="340"/>
      <c r="F115" s="340"/>
      <c r="G115" s="340"/>
      <c r="H115" s="340"/>
      <c r="I115" s="341"/>
      <c r="J115" s="109">
        <f>SUM(J2:J108)</f>
        <v>53883.313499999975</v>
      </c>
      <c r="K115" s="143"/>
    </row>
    <row r="116" spans="1:15" ht="15" thickBot="1" x14ac:dyDescent="0.4">
      <c r="A116" s="342" t="s">
        <v>72</v>
      </c>
      <c r="B116" s="343"/>
      <c r="C116" s="343"/>
      <c r="D116" s="343"/>
      <c r="E116" s="343"/>
      <c r="F116" s="343"/>
      <c r="G116" s="343"/>
      <c r="H116" s="343"/>
      <c r="I116" s="343"/>
      <c r="J116" s="343"/>
      <c r="K116" s="254">
        <f>SUM(K2:K113)</f>
        <v>2.0361531060606066</v>
      </c>
    </row>
    <row r="117" spans="1:15" x14ac:dyDescent="0.35">
      <c r="B117" s="2"/>
      <c r="C117" s="2"/>
    </row>
    <row r="118" spans="1:15" x14ac:dyDescent="0.35">
      <c r="H118" s="277" t="s">
        <v>73</v>
      </c>
      <c r="I118" s="352" t="s">
        <v>74</v>
      </c>
      <c r="J118" s="352"/>
      <c r="K118" s="352"/>
      <c r="L118" s="352"/>
      <c r="M118" s="352"/>
      <c r="N118" s="352"/>
      <c r="O118" s="352"/>
    </row>
    <row r="119" spans="1:15" ht="15.5" x14ac:dyDescent="0.35">
      <c r="A119" s="370" t="s">
        <v>75</v>
      </c>
      <c r="B119" s="371"/>
      <c r="C119" s="371"/>
      <c r="D119" s="371"/>
      <c r="E119" s="372"/>
      <c r="I119" s="352"/>
      <c r="J119" s="352"/>
      <c r="K119" s="352"/>
      <c r="L119" s="352"/>
      <c r="M119" s="352"/>
      <c r="N119" s="352"/>
      <c r="O119" s="352"/>
    </row>
    <row r="120" spans="1:15" x14ac:dyDescent="0.35">
      <c r="A120" s="344" t="s">
        <v>76</v>
      </c>
      <c r="B120" s="345"/>
      <c r="C120" s="345"/>
      <c r="D120" s="345"/>
      <c r="E120" s="346"/>
    </row>
    <row r="121" spans="1:15" ht="6" customHeight="1" thickBot="1" x14ac:dyDescent="0.4"/>
    <row r="122" spans="1:15" ht="15.75" customHeight="1" x14ac:dyDescent="0.35">
      <c r="A122" s="334" t="s">
        <v>77</v>
      </c>
      <c r="B122" s="335"/>
      <c r="C122" s="335"/>
      <c r="D122" s="335"/>
      <c r="E122" s="336"/>
    </row>
    <row r="123" spans="1:15" ht="58" x14ac:dyDescent="0.35">
      <c r="A123" s="21" t="s">
        <v>78</v>
      </c>
      <c r="B123" s="10" t="s">
        <v>79</v>
      </c>
      <c r="C123" s="10" t="s">
        <v>80</v>
      </c>
      <c r="D123" s="11" t="s">
        <v>81</v>
      </c>
      <c r="E123" s="22" t="s">
        <v>82</v>
      </c>
    </row>
    <row r="124" spans="1:15" x14ac:dyDescent="0.35">
      <c r="A124" s="14" t="str">
        <f>E2</f>
        <v>INTERNA -Pisos Frios &amp; Acarpetados</v>
      </c>
      <c r="B124" s="26">
        <f>SUM(J2:J10)</f>
        <v>1846.6799999999998</v>
      </c>
      <c r="C124" s="18">
        <f>F2</f>
        <v>800</v>
      </c>
      <c r="D124" s="92">
        <f>((800*B124)/C124)/22</f>
        <v>83.939999999999984</v>
      </c>
      <c r="E124" s="355"/>
    </row>
    <row r="125" spans="1:15" x14ac:dyDescent="0.35">
      <c r="A125" s="14" t="str">
        <f>E11</f>
        <v>INTERNA -
Laboratórios</v>
      </c>
      <c r="B125" s="26">
        <f>SUM(J11:J14)</f>
        <v>0</v>
      </c>
      <c r="C125" s="18">
        <f>F11</f>
        <v>360</v>
      </c>
      <c r="D125" s="92">
        <f t="shared" ref="D125:D129" si="42">((800*B125)/C125)/22</f>
        <v>0</v>
      </c>
      <c r="E125" s="356"/>
    </row>
    <row r="126" spans="1:15" x14ac:dyDescent="0.35">
      <c r="A126" s="14" t="str">
        <f>E15</f>
        <v>INTERNA -
Almoxarifado / Galpões</v>
      </c>
      <c r="B126" s="26">
        <f>SUM(J15:J17)</f>
        <v>1360.51</v>
      </c>
      <c r="C126" s="18">
        <f>F15</f>
        <v>1500</v>
      </c>
      <c r="D126" s="92">
        <f t="shared" si="42"/>
        <v>32.982060606060607</v>
      </c>
      <c r="E126" s="356"/>
    </row>
    <row r="127" spans="1:15" x14ac:dyDescent="0.35">
      <c r="A127" s="14" t="str">
        <f>E18</f>
        <v>INTERNA -
Oficinas</v>
      </c>
      <c r="B127" s="26">
        <f>SUM(J18:J20)</f>
        <v>0</v>
      </c>
      <c r="C127" s="18">
        <f>F18</f>
        <v>1200</v>
      </c>
      <c r="D127" s="92">
        <f t="shared" si="42"/>
        <v>0</v>
      </c>
      <c r="E127" s="356"/>
    </row>
    <row r="128" spans="1:15" x14ac:dyDescent="0.35">
      <c r="A128" s="14" t="str">
        <f>E21</f>
        <v>INTERNA -
Áreas com espaços livres - saguão, hall e salão</v>
      </c>
      <c r="B128" s="26">
        <f>SUM(J21:J25)</f>
        <v>0</v>
      </c>
      <c r="C128" s="18">
        <f>F21</f>
        <v>1000</v>
      </c>
      <c r="D128" s="92">
        <f t="shared" si="42"/>
        <v>0</v>
      </c>
      <c r="E128" s="356"/>
    </row>
    <row r="129" spans="1:15" x14ac:dyDescent="0.35">
      <c r="A129" s="14" t="str">
        <f>E26</f>
        <v>INTERNA -
Banheiros - copas - refeitorios</v>
      </c>
      <c r="B129" s="26">
        <f>SUM(J26:J32)</f>
        <v>2139.1600000000003</v>
      </c>
      <c r="C129" s="18">
        <f>F26</f>
        <v>200</v>
      </c>
      <c r="D129" s="92">
        <f t="shared" si="42"/>
        <v>388.93818181818187</v>
      </c>
      <c r="E129" s="356"/>
    </row>
    <row r="130" spans="1:15" x14ac:dyDescent="0.35">
      <c r="C130" s="18"/>
      <c r="D130" s="92"/>
      <c r="E130" s="357"/>
    </row>
    <row r="131" spans="1:15" ht="30.75" customHeight="1" thickBot="1" x14ac:dyDescent="0.4">
      <c r="A131" s="332" t="s">
        <v>83</v>
      </c>
      <c r="B131" s="333"/>
      <c r="C131" s="333"/>
      <c r="D131" s="97">
        <f>SUM(D124:D130)</f>
        <v>505.86024242424247</v>
      </c>
      <c r="E131" s="23">
        <f>D131/800</f>
        <v>0.6323253030303031</v>
      </c>
      <c r="G131" s="9"/>
      <c r="H131" s="9"/>
    </row>
    <row r="132" spans="1:15" x14ac:dyDescent="0.35">
      <c r="A132" s="12"/>
      <c r="B132" s="12"/>
      <c r="C132" s="12"/>
      <c r="D132" s="24"/>
      <c r="E132" s="5"/>
    </row>
    <row r="133" spans="1:15" ht="15.75" customHeight="1" thickBot="1" x14ac:dyDescent="0.4">
      <c r="A133" s="12"/>
      <c r="B133" s="12"/>
      <c r="C133" s="12"/>
      <c r="D133" s="13"/>
    </row>
    <row r="134" spans="1:15" ht="15.75" customHeight="1" x14ac:dyDescent="0.35">
      <c r="A134" s="334" t="s">
        <v>84</v>
      </c>
      <c r="B134" s="335"/>
      <c r="C134" s="335"/>
      <c r="D134" s="335"/>
      <c r="E134" s="336"/>
    </row>
    <row r="135" spans="1:15" ht="72.5" x14ac:dyDescent="0.35">
      <c r="A135" s="21" t="s">
        <v>78</v>
      </c>
      <c r="B135" s="10" t="s">
        <v>85</v>
      </c>
      <c r="C135" s="10" t="s">
        <v>86</v>
      </c>
      <c r="D135" s="11" t="s">
        <v>87</v>
      </c>
      <c r="E135" s="22" t="s">
        <v>82</v>
      </c>
    </row>
    <row r="136" spans="1:15" s="4" customFormat="1" ht="29" x14ac:dyDescent="0.35">
      <c r="A136" s="16" t="str">
        <f>E33</f>
        <v>EXTERNA - 
Pisos pavimentados adjacentes / contíguos às edificações</v>
      </c>
      <c r="B136" s="9">
        <f>SUM(J33:J36)</f>
        <v>0</v>
      </c>
      <c r="C136" s="19">
        <f>F33</f>
        <v>1800</v>
      </c>
      <c r="D136" s="20">
        <f>((1800*B136)/C136)/22</f>
        <v>0</v>
      </c>
      <c r="E136" s="355"/>
      <c r="I136" s="3"/>
      <c r="J136"/>
      <c r="K136"/>
      <c r="L136"/>
      <c r="M136"/>
      <c r="N136"/>
      <c r="O136"/>
    </row>
    <row r="137" spans="1:15" s="4" customFormat="1" ht="29" x14ac:dyDescent="0.35">
      <c r="A137" s="16" t="str">
        <f>E37</f>
        <v>EXTERNA - 
Varriação de passeios e arruamentos</v>
      </c>
      <c r="B137" s="9">
        <f>SUM(J37:J39)</f>
        <v>0</v>
      </c>
      <c r="C137" s="19">
        <f>F37</f>
        <v>6000</v>
      </c>
      <c r="D137" s="20">
        <f>((1800*B137)/C137)/22</f>
        <v>0</v>
      </c>
      <c r="E137" s="356"/>
      <c r="I137" s="3"/>
      <c r="J137"/>
      <c r="K137"/>
      <c r="L137"/>
      <c r="M137"/>
      <c r="N137"/>
      <c r="O137"/>
    </row>
    <row r="138" spans="1:15" s="4" customFormat="1" ht="43.5" x14ac:dyDescent="0.35">
      <c r="A138" s="16" t="str">
        <f>E40</f>
        <v>EXTERNA - 
Pátios e áreas verdes com alta, média ou baixa frequência</v>
      </c>
      <c r="B138" s="9">
        <f>SUM(J40:J45)</f>
        <v>48473.04</v>
      </c>
      <c r="C138" s="19">
        <f>F40</f>
        <v>1800</v>
      </c>
      <c r="D138" s="20">
        <f>((1800*B138)/C138)/22</f>
        <v>2203.3200000000002</v>
      </c>
      <c r="E138" s="356"/>
      <c r="I138" s="3"/>
      <c r="J138"/>
      <c r="K138"/>
      <c r="L138"/>
      <c r="M138"/>
      <c r="N138"/>
      <c r="O138"/>
    </row>
    <row r="139" spans="1:15" s="4" customFormat="1" ht="43.5" x14ac:dyDescent="0.35">
      <c r="A139" s="16" t="str">
        <f>E46</f>
        <v>EXTERNA - 
Coleta de detritos em pátios e áreas verdes com frequência diária</v>
      </c>
      <c r="B139" s="9">
        <f>SUM(J46:J49)</f>
        <v>0</v>
      </c>
      <c r="C139" s="19">
        <f>F46</f>
        <v>100000</v>
      </c>
      <c r="D139" s="20">
        <f>((1800*B139)/C139)/22</f>
        <v>0</v>
      </c>
      <c r="E139" s="356"/>
      <c r="I139" s="3"/>
      <c r="J139"/>
      <c r="K139"/>
      <c r="L139"/>
      <c r="M139"/>
      <c r="N139"/>
      <c r="O139"/>
    </row>
    <row r="140" spans="1:15" s="4" customFormat="1" x14ac:dyDescent="0.35">
      <c r="A140" s="16"/>
      <c r="B140" s="9"/>
      <c r="C140" s="19"/>
      <c r="D140" s="20"/>
      <c r="E140" s="357"/>
      <c r="I140" s="3"/>
      <c r="J140"/>
      <c r="K140"/>
      <c r="L140"/>
      <c r="M140"/>
      <c r="N140"/>
      <c r="O140"/>
    </row>
    <row r="141" spans="1:15" s="4" customFormat="1" ht="30.75" customHeight="1" thickBot="1" x14ac:dyDescent="0.4">
      <c r="A141" s="332" t="s">
        <v>88</v>
      </c>
      <c r="B141" s="333"/>
      <c r="C141" s="333"/>
      <c r="D141" s="97">
        <f>SUM(D136:D140)</f>
        <v>2203.3200000000002</v>
      </c>
      <c r="E141" s="23">
        <f>D141/1800</f>
        <v>1.2240666666666669</v>
      </c>
      <c r="I141" s="3"/>
      <c r="J141"/>
      <c r="K141"/>
      <c r="L141"/>
      <c r="M141"/>
      <c r="N141"/>
      <c r="O141"/>
    </row>
    <row r="142" spans="1:15" s="4" customFormat="1" ht="15.75" customHeight="1" x14ac:dyDescent="0.35">
      <c r="A142" s="12"/>
      <c r="B142" s="12"/>
      <c r="C142" s="12"/>
      <c r="D142" s="15"/>
      <c r="I142" s="3"/>
      <c r="J142"/>
      <c r="K142"/>
      <c r="L142"/>
      <c r="M142"/>
      <c r="N142"/>
      <c r="O142"/>
    </row>
    <row r="143" spans="1:15" s="4" customFormat="1" ht="15.75" customHeight="1" thickBot="1" x14ac:dyDescent="0.4">
      <c r="A143" s="12"/>
      <c r="B143" s="12"/>
      <c r="C143" s="12"/>
      <c r="D143" s="15"/>
      <c r="I143" s="3"/>
      <c r="J143"/>
      <c r="K143"/>
      <c r="L143"/>
      <c r="M143"/>
      <c r="N143"/>
      <c r="O143"/>
    </row>
    <row r="144" spans="1:15" s="4" customFormat="1" ht="15.75" customHeight="1" x14ac:dyDescent="0.35">
      <c r="A144" s="334" t="s">
        <v>89</v>
      </c>
      <c r="B144" s="335"/>
      <c r="C144" s="335"/>
      <c r="D144" s="335"/>
      <c r="E144" s="336"/>
      <c r="I144" s="3"/>
      <c r="J144"/>
      <c r="K144"/>
      <c r="L144"/>
      <c r="M144"/>
      <c r="N144"/>
      <c r="O144"/>
    </row>
    <row r="145" spans="1:15" s="4" customFormat="1" ht="72.5" x14ac:dyDescent="0.35">
      <c r="A145" s="21" t="s">
        <v>78</v>
      </c>
      <c r="B145" s="10" t="s">
        <v>85</v>
      </c>
      <c r="C145" s="10" t="s">
        <v>86</v>
      </c>
      <c r="D145" s="11" t="s">
        <v>90</v>
      </c>
      <c r="E145" s="22" t="s">
        <v>82</v>
      </c>
      <c r="I145" s="3"/>
      <c r="J145"/>
      <c r="K145"/>
      <c r="L145"/>
      <c r="M145"/>
      <c r="N145"/>
      <c r="O145"/>
    </row>
    <row r="146" spans="1:15" s="4" customFormat="1" ht="29" x14ac:dyDescent="0.35">
      <c r="A146" s="17" t="str">
        <f>E50</f>
        <v>ESQUADRIAS EXTERNAS - 
Face externa COM exposição a situação de risco</v>
      </c>
      <c r="B146" s="9">
        <f>SUM(J50:J53)</f>
        <v>0</v>
      </c>
      <c r="C146" s="18">
        <f>F50</f>
        <v>130</v>
      </c>
      <c r="D146" s="20">
        <f>((300*B146)/C146)/22</f>
        <v>0</v>
      </c>
      <c r="E146" s="355"/>
      <c r="I146" s="3"/>
      <c r="J146"/>
      <c r="K146"/>
      <c r="L146"/>
      <c r="M146"/>
      <c r="N146"/>
      <c r="O146"/>
    </row>
    <row r="147" spans="1:15" s="4" customFormat="1" ht="29" x14ac:dyDescent="0.35">
      <c r="A147" s="17" t="str">
        <f>E54</f>
        <v>ESQUADRIAS EXTERNAS - 
Face externa SEM exposição a situação de risco</v>
      </c>
      <c r="B147" s="9">
        <f>SUM(J54:J79)</f>
        <v>31.961749999999999</v>
      </c>
      <c r="C147" s="18">
        <f>F54</f>
        <v>300</v>
      </c>
      <c r="D147" s="20">
        <f>((300*B147)/C147)/22</f>
        <v>1.4528068181818181</v>
      </c>
      <c r="E147" s="356"/>
      <c r="I147" s="3"/>
      <c r="J147"/>
      <c r="K147"/>
      <c r="L147"/>
      <c r="M147"/>
      <c r="N147"/>
      <c r="O147"/>
    </row>
    <row r="148" spans="1:15" s="4" customFormat="1" ht="29" x14ac:dyDescent="0.35">
      <c r="A148" s="17" t="str">
        <f>E80</f>
        <v>ESQUADRIAS EXTERNAS / INTERNAS - 
Face interna</v>
      </c>
      <c r="B148" s="9">
        <f>SUM(J80:J105)</f>
        <v>31.961749999999999</v>
      </c>
      <c r="C148" s="18">
        <f>F80</f>
        <v>300</v>
      </c>
      <c r="D148" s="20">
        <f>((300*B148)/C148)/22</f>
        <v>1.4528068181818181</v>
      </c>
      <c r="E148" s="356"/>
      <c r="I148" s="3"/>
      <c r="J148"/>
      <c r="K148"/>
      <c r="L148"/>
      <c r="M148"/>
      <c r="N148"/>
      <c r="O148"/>
    </row>
    <row r="149" spans="1:15" s="4" customFormat="1" x14ac:dyDescent="0.35">
      <c r="A149" s="17"/>
      <c r="B149" s="9"/>
      <c r="C149" s="18"/>
      <c r="D149" s="20"/>
      <c r="E149" s="357"/>
      <c r="I149" s="3"/>
      <c r="J149"/>
      <c r="K149"/>
      <c r="L149"/>
      <c r="M149"/>
      <c r="N149"/>
      <c r="O149"/>
    </row>
    <row r="150" spans="1:15" s="4" customFormat="1" ht="30.75" customHeight="1" thickBot="1" x14ac:dyDescent="0.4">
      <c r="A150" s="332" t="s">
        <v>91</v>
      </c>
      <c r="B150" s="333"/>
      <c r="C150" s="333"/>
      <c r="D150" s="97">
        <f>SUM(D146:D149)</f>
        <v>2.9056136363636362</v>
      </c>
      <c r="E150" s="23">
        <f>D150/300</f>
        <v>9.6853787878787879E-3</v>
      </c>
      <c r="I150" s="3"/>
      <c r="J150"/>
      <c r="K150"/>
      <c r="L150"/>
      <c r="M150"/>
      <c r="N150"/>
      <c r="O150"/>
    </row>
    <row r="152" spans="1:15" s="4" customFormat="1" ht="15" thickBot="1" x14ac:dyDescent="0.4">
      <c r="A152"/>
      <c r="B152"/>
      <c r="C152"/>
      <c r="D152" s="2"/>
      <c r="I152" s="3"/>
      <c r="J152"/>
      <c r="K152"/>
      <c r="L152"/>
      <c r="M152"/>
      <c r="N152"/>
      <c r="O152"/>
    </row>
    <row r="153" spans="1:15" s="4" customFormat="1" x14ac:dyDescent="0.35">
      <c r="A153" s="334" t="s">
        <v>92</v>
      </c>
      <c r="B153" s="335"/>
      <c r="C153" s="335"/>
      <c r="D153" s="335"/>
      <c r="E153" s="336"/>
      <c r="I153" s="3"/>
      <c r="J153"/>
      <c r="K153"/>
      <c r="L153"/>
      <c r="M153"/>
      <c r="N153"/>
      <c r="O153"/>
    </row>
    <row r="154" spans="1:15" s="4" customFormat="1" ht="72.5" x14ac:dyDescent="0.35">
      <c r="A154" s="21" t="s">
        <v>78</v>
      </c>
      <c r="B154" s="10" t="s">
        <v>85</v>
      </c>
      <c r="C154" s="10" t="s">
        <v>86</v>
      </c>
      <c r="D154" s="11" t="s">
        <v>93</v>
      </c>
      <c r="E154" s="22" t="s">
        <v>82</v>
      </c>
      <c r="I154" s="3"/>
      <c r="J154"/>
      <c r="K154"/>
      <c r="L154"/>
      <c r="M154"/>
      <c r="N154"/>
      <c r="O154"/>
    </row>
    <row r="155" spans="1:15" s="4" customFormat="1" x14ac:dyDescent="0.35">
      <c r="A155" s="17" t="str">
        <f>E106</f>
        <v>FACHADAS ENVIDRAÇADAS</v>
      </c>
      <c r="B155" s="9">
        <f>SUM(J106:J108)</f>
        <v>0</v>
      </c>
      <c r="C155" s="18">
        <f>F106</f>
        <v>130</v>
      </c>
      <c r="D155" s="20">
        <f>((130*B155)/C155)/22</f>
        <v>0</v>
      </c>
      <c r="E155" s="355"/>
      <c r="I155" s="3"/>
      <c r="J155"/>
      <c r="K155"/>
      <c r="L155"/>
      <c r="M155"/>
      <c r="N155"/>
      <c r="O155"/>
    </row>
    <row r="156" spans="1:15" s="4" customFormat="1" x14ac:dyDescent="0.35">
      <c r="A156" s="17"/>
      <c r="B156" s="9"/>
      <c r="C156" s="18"/>
      <c r="D156" s="20"/>
      <c r="E156" s="357"/>
      <c r="I156" s="3"/>
      <c r="J156"/>
      <c r="K156"/>
      <c r="L156"/>
      <c r="M156"/>
      <c r="N156"/>
      <c r="O156"/>
    </row>
    <row r="157" spans="1:15" s="4" customFormat="1" ht="30.75" customHeight="1" thickBot="1" x14ac:dyDescent="0.4">
      <c r="A157" s="332" t="s">
        <v>94</v>
      </c>
      <c r="B157" s="333"/>
      <c r="C157" s="333"/>
      <c r="D157" s="97">
        <f>SUM(D155:D156)</f>
        <v>0</v>
      </c>
      <c r="E157" s="23">
        <f>D157/130</f>
        <v>0</v>
      </c>
      <c r="I157" s="3"/>
      <c r="J157"/>
      <c r="K157"/>
      <c r="L157"/>
      <c r="M157"/>
      <c r="N157"/>
      <c r="O157"/>
    </row>
    <row r="158" spans="1:15" s="4" customFormat="1" x14ac:dyDescent="0.35">
      <c r="A158"/>
      <c r="B158"/>
      <c r="C158"/>
      <c r="D158" s="2"/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x14ac:dyDescent="0.35">
      <c r="A160" s="358" t="s">
        <v>64</v>
      </c>
      <c r="B160" s="335"/>
      <c r="C160" s="335"/>
      <c r="D160" s="335"/>
      <c r="E160" s="336"/>
      <c r="I160" s="3"/>
      <c r="J160"/>
      <c r="K160"/>
      <c r="L160"/>
      <c r="M160"/>
      <c r="N160"/>
      <c r="O160"/>
    </row>
    <row r="161" spans="1:15" s="4" customFormat="1" ht="15" thickBot="1" x14ac:dyDescent="0.4">
      <c r="A161" s="361" t="s">
        <v>95</v>
      </c>
      <c r="B161" s="359"/>
      <c r="C161" s="359"/>
      <c r="D161" s="359" t="s">
        <v>82</v>
      </c>
      <c r="E161" s="360"/>
      <c r="I161" s="3"/>
      <c r="J161"/>
      <c r="K161"/>
      <c r="L161"/>
      <c r="M161"/>
      <c r="N161"/>
      <c r="O161"/>
    </row>
    <row r="162" spans="1:15" s="4" customFormat="1" x14ac:dyDescent="0.35">
      <c r="A162" s="362" t="str">
        <f>A109</f>
        <v>limpeza cx d'agua - m³</v>
      </c>
      <c r="B162" s="363"/>
      <c r="C162" s="363"/>
      <c r="D162" s="366">
        <f>K109</f>
        <v>5.6818181818181816E-2</v>
      </c>
      <c r="E162" s="367"/>
      <c r="I162" s="3"/>
      <c r="J162"/>
      <c r="K162"/>
      <c r="L162"/>
      <c r="M162"/>
      <c r="N162"/>
      <c r="O162"/>
    </row>
    <row r="163" spans="1:15" s="4" customFormat="1" x14ac:dyDescent="0.35">
      <c r="A163" s="364"/>
      <c r="B163" s="365"/>
      <c r="C163" s="365"/>
      <c r="D163" s="292">
        <f t="shared" ref="D163:D165" si="43">K110</f>
        <v>7.5757575757575751E-3</v>
      </c>
      <c r="E163" s="293"/>
      <c r="I163" s="3"/>
      <c r="J163"/>
      <c r="K163"/>
      <c r="L163"/>
      <c r="M163"/>
      <c r="N163"/>
      <c r="O163"/>
    </row>
    <row r="164" spans="1:15" s="4" customFormat="1" x14ac:dyDescent="0.35">
      <c r="A164" s="364" t="str">
        <f>A111</f>
        <v xml:space="preserve">Abastecimento de água nos bebedouros, </v>
      </c>
      <c r="B164" s="365"/>
      <c r="C164" s="365"/>
      <c r="D164" s="292">
        <f t="shared" si="43"/>
        <v>0.1</v>
      </c>
      <c r="E164" s="293"/>
      <c r="I164" s="3"/>
      <c r="J164"/>
      <c r="K164"/>
      <c r="L164"/>
      <c r="M164"/>
      <c r="N164"/>
      <c r="O164"/>
    </row>
    <row r="165" spans="1:15" s="4" customFormat="1" x14ac:dyDescent="0.35">
      <c r="A165" s="364" t="str">
        <f>A112</f>
        <v>Trocar lâmpadas/torneiras fornecidas pela administração. Pequenas manutenções</v>
      </c>
      <c r="B165" s="365"/>
      <c r="C165" s="365"/>
      <c r="D165" s="292">
        <f t="shared" si="43"/>
        <v>5.681818181818182E-3</v>
      </c>
      <c r="E165" s="293"/>
      <c r="I165" s="3"/>
      <c r="J165"/>
      <c r="K165"/>
      <c r="L165"/>
      <c r="M165"/>
      <c r="N165"/>
      <c r="O165"/>
    </row>
    <row r="166" spans="1:15" s="4" customFormat="1" x14ac:dyDescent="0.35">
      <c r="A166" s="294"/>
      <c r="B166" s="295"/>
      <c r="C166" s="295"/>
      <c r="D166" s="295"/>
      <c r="E166" s="296"/>
      <c r="I166" s="3"/>
      <c r="J166"/>
      <c r="K166"/>
      <c r="L166"/>
      <c r="M166"/>
      <c r="N166"/>
      <c r="O166"/>
    </row>
    <row r="167" spans="1:15" s="4" customFormat="1" ht="15" thickBot="1" x14ac:dyDescent="0.4">
      <c r="A167" s="332" t="s">
        <v>96</v>
      </c>
      <c r="B167" s="333"/>
      <c r="C167" s="333"/>
      <c r="D167" s="97"/>
      <c r="E167" s="23">
        <f>SUM(K109:K113)</f>
        <v>0.17007575757575757</v>
      </c>
      <c r="I167" s="3"/>
      <c r="J167"/>
      <c r="K167"/>
      <c r="L167"/>
      <c r="M167"/>
      <c r="N167"/>
      <c r="O167"/>
    </row>
    <row r="168" spans="1:15" s="4" customFormat="1" ht="15" thickBot="1" x14ac:dyDescent="0.4">
      <c r="A168"/>
      <c r="B168"/>
      <c r="C168"/>
      <c r="D168" s="2"/>
      <c r="I168" s="3"/>
      <c r="J168"/>
      <c r="K168"/>
      <c r="L168"/>
      <c r="M168"/>
      <c r="N168"/>
      <c r="O168"/>
    </row>
    <row r="169" spans="1:15" s="4" customFormat="1" ht="15" thickBot="1" x14ac:dyDescent="0.4">
      <c r="A169" s="353" t="s">
        <v>97</v>
      </c>
      <c r="B169" s="354"/>
      <c r="C169" s="354"/>
      <c r="D169" s="354"/>
      <c r="E169" s="144">
        <f>E131+E141+E150+E157+E167</f>
        <v>2.0361531060606062</v>
      </c>
      <c r="I169" s="3"/>
      <c r="J169"/>
      <c r="K169"/>
      <c r="L169"/>
      <c r="M169"/>
      <c r="N169"/>
      <c r="O169"/>
    </row>
    <row r="171" spans="1:15" ht="15" thickBot="1" x14ac:dyDescent="0.4"/>
    <row r="172" spans="1:15" x14ac:dyDescent="0.35">
      <c r="A172" s="319" t="s">
        <v>98</v>
      </c>
      <c r="B172" s="320"/>
      <c r="C172" s="320"/>
      <c r="D172" s="320"/>
      <c r="E172" s="321"/>
    </row>
    <row r="173" spans="1:15" x14ac:dyDescent="0.35">
      <c r="A173" s="322" t="s">
        <v>99</v>
      </c>
      <c r="B173" s="323"/>
      <c r="C173" s="323"/>
      <c r="D173" s="323"/>
      <c r="E173" s="324"/>
    </row>
    <row r="174" spans="1:15" ht="58" x14ac:dyDescent="0.35">
      <c r="A174" s="322" t="s">
        <v>78</v>
      </c>
      <c r="B174" s="323"/>
      <c r="C174" s="325"/>
      <c r="D174" s="10" t="s">
        <v>86</v>
      </c>
      <c r="E174" s="153" t="s">
        <v>100</v>
      </c>
    </row>
    <row r="175" spans="1:15" ht="15" thickBot="1" x14ac:dyDescent="0.4">
      <c r="A175" s="326" t="s">
        <v>101</v>
      </c>
      <c r="B175" s="327"/>
      <c r="C175" s="328"/>
      <c r="D175" s="154">
        <v>800</v>
      </c>
      <c r="E175" s="155">
        <f>TRUNC(E169*D175,0)</f>
        <v>1628</v>
      </c>
    </row>
    <row r="176" spans="1:15" x14ac:dyDescent="0.35">
      <c r="A176" s="310"/>
      <c r="B176" s="310"/>
      <c r="C176" s="310"/>
      <c r="D176" s="310"/>
      <c r="E176" s="310"/>
    </row>
    <row r="177" spans="1:5" x14ac:dyDescent="0.35">
      <c r="A177" s="315" t="s">
        <v>102</v>
      </c>
      <c r="B177" s="315"/>
      <c r="C177" s="315"/>
      <c r="D177" s="315"/>
      <c r="E177" s="315"/>
    </row>
    <row r="178" spans="1:5" x14ac:dyDescent="0.35">
      <c r="A178" s="315" t="s">
        <v>103</v>
      </c>
      <c r="B178" s="315"/>
      <c r="C178" s="315"/>
      <c r="D178" s="315"/>
      <c r="E178" s="315"/>
    </row>
    <row r="179" spans="1:5" x14ac:dyDescent="0.35">
      <c r="A179" s="315" t="s">
        <v>104</v>
      </c>
      <c r="B179" s="315"/>
      <c r="C179" s="315"/>
      <c r="D179" s="315"/>
      <c r="E179" s="315"/>
    </row>
    <row r="180" spans="1:5" ht="15" thickBot="1" x14ac:dyDescent="0.4">
      <c r="A180" s="311"/>
      <c r="B180" s="311"/>
      <c r="C180" s="311"/>
      <c r="D180" s="311"/>
      <c r="E180" s="311"/>
    </row>
    <row r="181" spans="1:5" x14ac:dyDescent="0.35">
      <c r="A181" s="316" t="s">
        <v>98</v>
      </c>
      <c r="B181" s="317"/>
      <c r="C181" s="317"/>
      <c r="D181" s="317"/>
      <c r="E181" s="318"/>
    </row>
    <row r="182" spans="1:5" x14ac:dyDescent="0.35">
      <c r="A182" s="303" t="s">
        <v>99</v>
      </c>
      <c r="B182" s="304"/>
      <c r="C182" s="304"/>
      <c r="D182" s="304"/>
      <c r="E182" s="305"/>
    </row>
    <row r="183" spans="1:5" ht="58" x14ac:dyDescent="0.35">
      <c r="A183" s="303" t="s">
        <v>78</v>
      </c>
      <c r="B183" s="304"/>
      <c r="C183" s="306"/>
      <c r="D183" s="156" t="s">
        <v>86</v>
      </c>
      <c r="E183" s="157" t="s">
        <v>100</v>
      </c>
    </row>
    <row r="184" spans="1:5" ht="15" thickBot="1" x14ac:dyDescent="0.4">
      <c r="A184" s="307" t="s">
        <v>101</v>
      </c>
      <c r="B184" s="308"/>
      <c r="C184" s="309"/>
      <c r="D184" s="158">
        <v>800</v>
      </c>
      <c r="E184" s="159">
        <f>TRUNC(IF(E169*D175&lt;=800,D184,E175),0)</f>
        <v>1628</v>
      </c>
    </row>
    <row r="185" spans="1:5" x14ac:dyDescent="0.35">
      <c r="A185" s="310"/>
      <c r="B185" s="310"/>
      <c r="C185" s="310"/>
      <c r="D185" s="310"/>
      <c r="E185" s="310"/>
    </row>
    <row r="186" spans="1:5" ht="15" thickBot="1" x14ac:dyDescent="0.4">
      <c r="A186" s="311"/>
      <c r="B186" s="311"/>
      <c r="C186" s="311"/>
      <c r="D186" s="311"/>
      <c r="E186" s="311"/>
    </row>
    <row r="187" spans="1:5" ht="31.5" thickBot="1" x14ac:dyDescent="0.4">
      <c r="A187" s="312" t="s">
        <v>105</v>
      </c>
      <c r="B187" s="313"/>
      <c r="C187" s="313"/>
      <c r="D187" s="313"/>
      <c r="E187" s="314"/>
    </row>
    <row r="188" spans="1:5" ht="15" thickBot="1" x14ac:dyDescent="0.4">
      <c r="A188" s="160"/>
      <c r="D188" s="161"/>
      <c r="E188" s="152"/>
    </row>
    <row r="189" spans="1:5" ht="29.5" thickBot="1" x14ac:dyDescent="0.4">
      <c r="A189" s="37" t="s">
        <v>0</v>
      </c>
      <c r="B189" s="38" t="s">
        <v>106</v>
      </c>
      <c r="C189" s="168" t="s">
        <v>4</v>
      </c>
      <c r="D189" s="36" t="s">
        <v>107</v>
      </c>
      <c r="E189" s="41" t="s">
        <v>108</v>
      </c>
    </row>
    <row r="190" spans="1:5" ht="29" x14ac:dyDescent="0.35">
      <c r="A190" s="172" t="s">
        <v>109</v>
      </c>
      <c r="B190" s="173">
        <f>I114</f>
        <v>3279</v>
      </c>
      <c r="C190" s="174" t="s">
        <v>110</v>
      </c>
      <c r="D190" s="175">
        <v>20</v>
      </c>
      <c r="E190" s="176">
        <f>TRUNC(D190*B190,2)</f>
        <v>65580</v>
      </c>
    </row>
    <row r="191" spans="1:5" x14ac:dyDescent="0.35">
      <c r="A191" s="289" t="s">
        <v>122</v>
      </c>
      <c r="B191" s="290"/>
      <c r="C191" s="290"/>
      <c r="D191" s="290"/>
      <c r="E191" s="291"/>
    </row>
    <row r="192" spans="1:5" ht="27" x14ac:dyDescent="0.35">
      <c r="A192" s="177" t="s">
        <v>111</v>
      </c>
      <c r="B192" s="287">
        <f>ROUNDUP(SUM(C2:C10)/800*2,0)</f>
        <v>5</v>
      </c>
      <c r="C192" s="169" t="s">
        <v>112</v>
      </c>
      <c r="D192" s="170">
        <v>60</v>
      </c>
      <c r="E192" s="178">
        <f>D192*B192</f>
        <v>300</v>
      </c>
    </row>
    <row r="193" spans="1:5" x14ac:dyDescent="0.35">
      <c r="A193" s="300" t="s">
        <v>113</v>
      </c>
      <c r="B193" s="301"/>
      <c r="C193" s="301"/>
      <c r="D193" s="301"/>
      <c r="E193" s="302"/>
    </row>
    <row r="194" spans="1:5" x14ac:dyDescent="0.35">
      <c r="A194" s="300"/>
      <c r="B194" s="301"/>
      <c r="C194" s="301"/>
      <c r="D194" s="301"/>
      <c r="E194" s="302"/>
    </row>
    <row r="195" spans="1:5" ht="29" x14ac:dyDescent="0.35">
      <c r="A195" s="179" t="s">
        <v>114</v>
      </c>
      <c r="B195" s="288">
        <f>INT(SUM(C41:C42)/800)</f>
        <v>3</v>
      </c>
      <c r="C195" s="167" t="s">
        <v>112</v>
      </c>
      <c r="D195" s="166">
        <v>60</v>
      </c>
      <c r="E195" s="180">
        <f>D195*B195</f>
        <v>180</v>
      </c>
    </row>
    <row r="196" spans="1:5" ht="15" customHeight="1" thickBot="1" x14ac:dyDescent="0.4">
      <c r="A196" s="297" t="s">
        <v>115</v>
      </c>
      <c r="B196" s="298"/>
      <c r="C196" s="298"/>
      <c r="D196" s="298"/>
      <c r="E196" s="299"/>
    </row>
  </sheetData>
  <mergeCells count="67">
    <mergeCell ref="E2:E10"/>
    <mergeCell ref="E124:E130"/>
    <mergeCell ref="A119:E119"/>
    <mergeCell ref="E33:E36"/>
    <mergeCell ref="E37:E39"/>
    <mergeCell ref="E40:E45"/>
    <mergeCell ref="E46:E49"/>
    <mergeCell ref="E50:E53"/>
    <mergeCell ref="E54:E79"/>
    <mergeCell ref="A122:E122"/>
    <mergeCell ref="E15:E17"/>
    <mergeCell ref="E18:E20"/>
    <mergeCell ref="E11:E14"/>
    <mergeCell ref="E21:E25"/>
    <mergeCell ref="E26:E32"/>
    <mergeCell ref="E80:E105"/>
    <mergeCell ref="A150:C150"/>
    <mergeCell ref="A169:D169"/>
    <mergeCell ref="E136:E140"/>
    <mergeCell ref="E146:E149"/>
    <mergeCell ref="A153:E153"/>
    <mergeCell ref="E155:E156"/>
    <mergeCell ref="A157:C157"/>
    <mergeCell ref="A160:E160"/>
    <mergeCell ref="A167:C167"/>
    <mergeCell ref="D161:E161"/>
    <mergeCell ref="A161:C161"/>
    <mergeCell ref="A162:C162"/>
    <mergeCell ref="A163:C163"/>
    <mergeCell ref="A164:C164"/>
    <mergeCell ref="A165:C165"/>
    <mergeCell ref="D162:E162"/>
    <mergeCell ref="E106:E108"/>
    <mergeCell ref="A131:C131"/>
    <mergeCell ref="A134:E134"/>
    <mergeCell ref="A141:C141"/>
    <mergeCell ref="A144:E144"/>
    <mergeCell ref="A114:C114"/>
    <mergeCell ref="A115:I115"/>
    <mergeCell ref="A116:J116"/>
    <mergeCell ref="A120:E120"/>
    <mergeCell ref="E114:G114"/>
    <mergeCell ref="E109:E113"/>
    <mergeCell ref="I118:O119"/>
    <mergeCell ref="A196:E196"/>
    <mergeCell ref="A193:E193"/>
    <mergeCell ref="A194:E194"/>
    <mergeCell ref="A182:E182"/>
    <mergeCell ref="A183:C183"/>
    <mergeCell ref="A184:C184"/>
    <mergeCell ref="A185:E186"/>
    <mergeCell ref="A187:E187"/>
    <mergeCell ref="A191:E191"/>
    <mergeCell ref="D163:E163"/>
    <mergeCell ref="D164:E164"/>
    <mergeCell ref="D165:E165"/>
    <mergeCell ref="A166:E166"/>
    <mergeCell ref="A177:E177"/>
    <mergeCell ref="A178:E178"/>
    <mergeCell ref="A179:E179"/>
    <mergeCell ref="A180:E180"/>
    <mergeCell ref="A181:E181"/>
    <mergeCell ref="A172:E172"/>
    <mergeCell ref="A173:E173"/>
    <mergeCell ref="A174:C174"/>
    <mergeCell ref="A175:C175"/>
    <mergeCell ref="A176:E176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AB62BD8-ADED-4D86-9C66-35F77151209A}">
          <x14:formula1>
            <xm:f>Parâmetros!$A$15:$A$20</xm:f>
          </x14:formula1>
          <xm:sqref>H114 H2:H108</xm:sqref>
        </x14:dataValidation>
        <x14:dataValidation type="list" allowBlank="1" showInputMessage="1" showErrorMessage="1" xr:uid="{56C6ED08-CFEC-434A-95E7-28FC4DD0A746}">
          <x14:formula1>
            <xm:f>Parâmetros!$A$1:$A$9</xm:f>
          </x14:formula1>
          <xm:sqref>G2:G112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DCC58-3A31-43C5-8C6F-79400F86E037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22</v>
      </c>
    </row>
    <row r="2" spans="1:1" x14ac:dyDescent="0.35">
      <c r="A2" t="s">
        <v>24</v>
      </c>
    </row>
    <row r="3" spans="1:1" x14ac:dyDescent="0.35">
      <c r="A3" t="s">
        <v>116</v>
      </c>
    </row>
    <row r="4" spans="1:1" x14ac:dyDescent="0.35">
      <c r="A4" t="s">
        <v>13</v>
      </c>
    </row>
    <row r="5" spans="1:1" x14ac:dyDescent="0.35">
      <c r="A5" t="s">
        <v>117</v>
      </c>
    </row>
    <row r="6" spans="1:1" x14ac:dyDescent="0.35">
      <c r="A6" t="s">
        <v>118</v>
      </c>
    </row>
    <row r="7" spans="1:1" x14ac:dyDescent="0.35">
      <c r="A7" t="s">
        <v>119</v>
      </c>
    </row>
    <row r="8" spans="1:1" x14ac:dyDescent="0.35">
      <c r="A8" t="s">
        <v>35</v>
      </c>
    </row>
    <row r="9" spans="1:1" x14ac:dyDescent="0.35">
      <c r="A9" t="s">
        <v>120</v>
      </c>
    </row>
    <row r="14" spans="1:1" x14ac:dyDescent="0.35">
      <c r="A14" t="s">
        <v>121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Areas (m²) a serem limpas</vt:lpstr>
      <vt:lpstr>Planilha1</vt:lpstr>
      <vt:lpstr>Parâmetros</vt:lpstr>
      <vt:lpstr>'Areas (m²) a serem limpas'!Titulos_de_impressao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2025-12-17T18:49:05Z</dcterms:modified>
  <cp:category/>
  <cp:contentStatus/>
</cp:coreProperties>
</file>